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480" windowHeight="11640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44525"/>
</workbook>
</file>

<file path=xl/calcChain.xml><?xml version="1.0" encoding="utf-8"?>
<calcChain xmlns="http://schemas.openxmlformats.org/spreadsheetml/2006/main">
  <c r="J26" i="2" l="1"/>
  <c r="G26" i="2"/>
  <c r="I26" i="2" s="1"/>
  <c r="J24" i="2"/>
  <c r="G24" i="2"/>
  <c r="I24" i="2" s="1"/>
  <c r="G23" i="2"/>
  <c r="I23" i="2" s="1"/>
  <c r="H21" i="2"/>
  <c r="F21" i="2"/>
  <c r="E21" i="2"/>
  <c r="D21" i="2"/>
  <c r="C21" i="2"/>
  <c r="J20" i="2"/>
  <c r="J21" i="2" s="1"/>
  <c r="G20" i="2"/>
  <c r="G21" i="2" s="1"/>
  <c r="H19" i="2"/>
  <c r="F19" i="2"/>
  <c r="E19" i="2"/>
  <c r="D19" i="2"/>
  <c r="C19" i="2"/>
  <c r="J18" i="2"/>
  <c r="J19" i="2" s="1"/>
  <c r="G18" i="2"/>
  <c r="G19" i="2" s="1"/>
  <c r="H17" i="2"/>
  <c r="F17" i="2"/>
  <c r="E17" i="2"/>
  <c r="D17" i="2"/>
  <c r="C17" i="2"/>
  <c r="J16" i="2"/>
  <c r="G16" i="2"/>
  <c r="I16" i="2" s="1"/>
  <c r="J15" i="2"/>
  <c r="G15" i="2"/>
  <c r="I15" i="2" s="1"/>
  <c r="J14" i="2"/>
  <c r="G14" i="2"/>
  <c r="I14" i="2" s="1"/>
  <c r="J13" i="2"/>
  <c r="I13" i="2"/>
  <c r="G13" i="2"/>
  <c r="H12" i="2"/>
  <c r="F12" i="2"/>
  <c r="E12" i="2"/>
  <c r="D12" i="2"/>
  <c r="C12" i="2"/>
  <c r="J11" i="2"/>
  <c r="G11" i="2"/>
  <c r="I11" i="2" s="1"/>
  <c r="J10" i="2"/>
  <c r="I10" i="2"/>
  <c r="G10" i="2"/>
  <c r="A10" i="2"/>
  <c r="A11" i="2" s="1"/>
  <c r="A13" i="2" s="1"/>
  <c r="H9" i="2"/>
  <c r="F9" i="2"/>
  <c r="F22" i="2" s="1"/>
  <c r="E9" i="2"/>
  <c r="D9" i="2"/>
  <c r="C9" i="2"/>
  <c r="J8" i="2"/>
  <c r="G8" i="2"/>
  <c r="I8" i="2" s="1"/>
  <c r="I9" i="2" s="1"/>
  <c r="G12" i="2" l="1"/>
  <c r="E22" i="2"/>
  <c r="D22" i="2"/>
  <c r="D28" i="2" s="1"/>
  <c r="C22" i="2"/>
  <c r="C28" i="2" s="1"/>
  <c r="H22" i="2"/>
  <c r="H28" i="2"/>
  <c r="F28" i="2"/>
  <c r="G17" i="2"/>
  <c r="I17" i="2"/>
  <c r="E28" i="2"/>
  <c r="J12" i="2"/>
  <c r="J17" i="2"/>
  <c r="J9" i="2"/>
  <c r="I12" i="2"/>
  <c r="G9" i="2"/>
  <c r="I20" i="2"/>
  <c r="I18" i="2"/>
  <c r="G22" i="2" l="1"/>
  <c r="G28" i="2" s="1"/>
  <c r="J22" i="2"/>
  <c r="J28" i="2" s="1"/>
  <c r="I19" i="2"/>
  <c r="I21" i="2"/>
  <c r="I22" i="2" l="1"/>
  <c r="I28" i="2" s="1"/>
  <c r="K26" i="1"/>
  <c r="G26" i="1"/>
  <c r="K24" i="1"/>
  <c r="G24" i="1"/>
  <c r="K23" i="1"/>
  <c r="G23" i="1"/>
  <c r="J21" i="1"/>
  <c r="I21" i="1"/>
  <c r="H21" i="1"/>
  <c r="F21" i="1"/>
  <c r="E21" i="1"/>
  <c r="D21" i="1"/>
  <c r="C21" i="1"/>
  <c r="K20" i="1"/>
  <c r="K21" i="1" s="1"/>
  <c r="G20" i="1"/>
  <c r="G21" i="1" s="1"/>
  <c r="J19" i="1"/>
  <c r="I19" i="1"/>
  <c r="H19" i="1"/>
  <c r="F19" i="1"/>
  <c r="E19" i="1"/>
  <c r="D19" i="1"/>
  <c r="C19" i="1"/>
  <c r="K18" i="1"/>
  <c r="K19" i="1" s="1"/>
  <c r="G18" i="1"/>
  <c r="G19" i="1" s="1"/>
  <c r="J17" i="1"/>
  <c r="I17" i="1"/>
  <c r="H17" i="1"/>
  <c r="F17" i="1"/>
  <c r="E17" i="1"/>
  <c r="D17" i="1"/>
  <c r="C17" i="1"/>
  <c r="K16" i="1"/>
  <c r="G16" i="1"/>
  <c r="K15" i="1"/>
  <c r="G15" i="1"/>
  <c r="K14" i="1"/>
  <c r="G14" i="1"/>
  <c r="K13" i="1"/>
  <c r="G13" i="1"/>
  <c r="J12" i="1"/>
  <c r="I12" i="1"/>
  <c r="H12" i="1"/>
  <c r="F12" i="1"/>
  <c r="E12" i="1"/>
  <c r="D12" i="1"/>
  <c r="C12" i="1"/>
  <c r="K11" i="1"/>
  <c r="G11" i="1"/>
  <c r="K10" i="1"/>
  <c r="G10" i="1"/>
  <c r="A10" i="1"/>
  <c r="A11" i="1" s="1"/>
  <c r="A13" i="1" s="1"/>
  <c r="J9" i="1"/>
  <c r="I9" i="1"/>
  <c r="H9" i="1"/>
  <c r="F9" i="1"/>
  <c r="E9" i="1"/>
  <c r="D9" i="1"/>
  <c r="C9" i="1"/>
  <c r="K8" i="1"/>
  <c r="K9" i="1" s="1"/>
  <c r="G8" i="1"/>
  <c r="L8" i="1" l="1"/>
  <c r="L24" i="1"/>
  <c r="K24" i="2" s="1"/>
  <c r="L10" i="1"/>
  <c r="K17" i="1"/>
  <c r="L13" i="1"/>
  <c r="L15" i="1"/>
  <c r="K15" i="2" s="1"/>
  <c r="H22" i="1"/>
  <c r="H28" i="1" s="1"/>
  <c r="G9" i="1"/>
  <c r="L11" i="1"/>
  <c r="K11" i="2" s="1"/>
  <c r="E22" i="1"/>
  <c r="E28" i="1" s="1"/>
  <c r="L14" i="1"/>
  <c r="K14" i="2" s="1"/>
  <c r="L16" i="1"/>
  <c r="K16" i="2" s="1"/>
  <c r="L23" i="1"/>
  <c r="K23" i="2" s="1"/>
  <c r="F22" i="1"/>
  <c r="F28" i="1" s="1"/>
  <c r="J22" i="1"/>
  <c r="J28" i="1" s="1"/>
  <c r="K12" i="1"/>
  <c r="K22" i="1" s="1"/>
  <c r="K28" i="1" s="1"/>
  <c r="D22" i="1"/>
  <c r="D28" i="1" s="1"/>
  <c r="I22" i="1"/>
  <c r="I28" i="1" s="1"/>
  <c r="L26" i="1"/>
  <c r="K26" i="2" s="1"/>
  <c r="G17" i="1"/>
  <c r="K13" i="2"/>
  <c r="L12" i="1"/>
  <c r="K10" i="2"/>
  <c r="C22" i="1"/>
  <c r="C28" i="1" s="1"/>
  <c r="L9" i="1"/>
  <c r="K8" i="2"/>
  <c r="G12" i="1"/>
  <c r="L20" i="1"/>
  <c r="L18" i="1"/>
  <c r="K12" i="2" l="1"/>
  <c r="G22" i="1"/>
  <c r="G28" i="1" s="1"/>
  <c r="K17" i="2"/>
  <c r="L17" i="1"/>
  <c r="L21" i="1"/>
  <c r="K20" i="2"/>
  <c r="K21" i="2" s="1"/>
  <c r="L19" i="1"/>
  <c r="K18" i="2"/>
  <c r="K19" i="2" s="1"/>
  <c r="K9" i="2"/>
  <c r="L22" i="1" l="1"/>
  <c r="L28" i="1" s="1"/>
  <c r="K22" i="2"/>
  <c r="K28" i="2" s="1"/>
</calcChain>
</file>

<file path=xl/sharedStrings.xml><?xml version="1.0" encoding="utf-8"?>
<sst xmlns="http://schemas.openxmlformats.org/spreadsheetml/2006/main" count="71" uniqueCount="51">
  <si>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</si>
  <si>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</si>
  <si>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</si>
  <si>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</si>
  <si>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</si>
  <si>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</si>
  <si>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</si>
  <si>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</si>
  <si>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</si>
  <si>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</si>
  <si>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</si>
  <si>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</si>
  <si>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</si>
  <si>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</si>
  <si>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</si>
  <si>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</si>
  <si>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</si>
  <si>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</si>
  <si>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</si>
  <si>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</si>
  <si>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</si>
  <si>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</si>
  <si>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</si>
  <si>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</si>
  <si>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</si>
  <si>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</si>
  <si>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</si>
  <si>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</si>
  <si>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</si>
  <si>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</si>
  <si>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</si>
  <si>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</si>
  <si>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</si>
  <si>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</si>
  <si>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</si>
  <si>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</si>
  <si>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</si>
  <si>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</si>
  <si>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</si>
  <si>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</si>
  <si>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</si>
  <si>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</si>
  <si>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</si>
  <si>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</si>
  <si>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</si>
  <si>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</si>
  <si>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</si>
  <si>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1a</t>
  </si>
  <si>
    <t>Tabela nr 1b</t>
  </si>
  <si>
    <t>Główne składniki aktywów trwałych Szkoła Podstawowa im. Władysława Broniewskiego w Tłokini Wielkiej</t>
  </si>
  <si>
    <t>Główne składniki aktywów trwałych - umorzenie Szkoła Podstawowa im. Władysława Broniewskiego w Tłokini Wielkiej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</si>
</sst>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4" xfId="0" applyBorder="1"/>
    <xf numFmtId="0" fontId="3" fillId="0" borderId="4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3" fillId="0" borderId="4" xfId="0" applyNumberFormat="1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0" fontId="4" fillId="3" borderId="1" xfId="0" applyFont="1" applyFill="1" applyBorder="1"/>
    <xf numFmtId="0" fontId="4" fillId="0" borderId="1" xfId="0" applyFont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5" fillId="2" borderId="4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wrapText="1"/>
    </xf>
    <xf numFmtId="2" fontId="6" fillId="2" borderId="4" xfId="0" applyNumberFormat="1" applyFont="1" applyFill="1" applyBorder="1"/>
    <xf numFmtId="0" fontId="7" fillId="2" borderId="1" xfId="0" applyFont="1" applyFill="1" applyBorder="1" applyAlignment="1">
      <alignment wrapText="1"/>
    </xf>
    <xf numFmtId="2" fontId="7" fillId="2" borderId="1" xfId="0" applyNumberFormat="1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/>
    <xf numFmtId="0" fontId="7" fillId="2" borderId="1" xfId="0" applyFont="1" applyFill="1" applyBorder="1" applyAlignment="1">
      <alignment horizontal="left" wrapText="1"/>
    </xf>
    <xf numFmtId="2" fontId="7" fillId="2" borderId="4" xfId="0" applyNumberFormat="1" applyFont="1" applyFill="1" applyBorder="1"/>
    <xf numFmtId="0" fontId="7" fillId="0" borderId="1" xfId="0" applyFont="1" applyFill="1" applyBorder="1" applyAlignment="1">
      <alignment wrapText="1"/>
    </xf>
    <xf numFmtId="2" fontId="7" fillId="0" borderId="1" xfId="0" applyNumberFormat="1" applyFont="1" applyBorder="1"/>
    <xf numFmtId="0" fontId="8" fillId="3" borderId="1" xfId="0" applyFont="1" applyFill="1" applyBorder="1" applyAlignment="1">
      <alignment wrapText="1"/>
    </xf>
    <xf numFmtId="2" fontId="7" fillId="3" borderId="4" xfId="0" applyNumberFormat="1" applyFont="1" applyFill="1" applyBorder="1"/>
    <xf numFmtId="0" fontId="0" fillId="4" borderId="1" xfId="0" applyFill="1" applyBorder="1"/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wrapText="1"/>
    </xf>
    <xf numFmtId="2" fontId="3" fillId="4" borderId="4" xfId="0" applyNumberFormat="1" applyFont="1" applyFill="1" applyBorder="1"/>
    <xf numFmtId="0" fontId="0" fillId="3" borderId="4" xfId="0" applyFill="1" applyBorder="1"/>
    <xf numFmtId="0" fontId="8" fillId="4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wrapText="1"/>
    </xf>
    <xf numFmtId="2" fontId="3" fillId="2" borderId="1" xfId="0" applyNumberFormat="1" applyFont="1" applyFill="1" applyBorder="1"/>
    <xf numFmtId="2" fontId="3" fillId="4" borderId="1" xfId="0" applyNumberFormat="1" applyFont="1" applyFill="1" applyBorder="1"/>
    <xf numFmtId="0" fontId="2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8"/>
  <sheetViews>
    <sheetView tabSelected="1" workbookViewId="0">
      <selection activeCell="G32" sqref="G32"/>
    </sheetView>
  </sheetViews>
  <sheetFormatPr defaultRowHeight="14.25" x14ac:dyDescent="0.2"/>
  <cols>
    <col min="1" max="1" width="2.75" customWidth="1"/>
    <col min="2" max="2" width="34" customWidth="1"/>
    <col min="3" max="4" width="10.625" customWidth="1"/>
    <col min="5" max="5" width="11.125" customWidth="1"/>
    <col min="6" max="6" width="9.625" customWidth="1"/>
    <col min="7" max="7" width="10.25" customWidth="1"/>
    <col min="8" max="11" width="9.125" bestFit="1" customWidth="1"/>
    <col min="12" max="12" width="11" customWidth="1"/>
  </cols>
  <sheetData>
    <row r="3" spans="1:12" ht="15" x14ac:dyDescent="0.25">
      <c r="B3" s="6" t="s">
        <v>49</v>
      </c>
    </row>
    <row r="4" spans="1:12" ht="15" thickBot="1" x14ac:dyDescent="0.25">
      <c r="B4" t="s">
        <v>47</v>
      </c>
    </row>
    <row r="5" spans="1:12" ht="15.75" thickTop="1" thickBot="1" x14ac:dyDescent="0.25">
      <c r="A5" s="41" t="s">
        <v>0</v>
      </c>
      <c r="B5" s="41" t="s">
        <v>1</v>
      </c>
      <c r="C5" s="41" t="s">
        <v>2</v>
      </c>
      <c r="D5" s="41" t="s">
        <v>3</v>
      </c>
      <c r="E5" s="41"/>
      <c r="F5" s="41"/>
      <c r="G5" s="41" t="s">
        <v>6</v>
      </c>
      <c r="H5" s="41" t="s">
        <v>7</v>
      </c>
      <c r="I5" s="41"/>
      <c r="J5" s="41"/>
      <c r="K5" s="41" t="s">
        <v>11</v>
      </c>
      <c r="L5" s="41" t="s">
        <v>12</v>
      </c>
    </row>
    <row r="6" spans="1:12" ht="27" thickTop="1" thickBot="1" x14ac:dyDescent="0.25">
      <c r="A6" s="41"/>
      <c r="B6" s="41"/>
      <c r="C6" s="41"/>
      <c r="D6" s="37" t="s">
        <v>37</v>
      </c>
      <c r="E6" s="37" t="s">
        <v>5</v>
      </c>
      <c r="F6" s="37" t="s">
        <v>4</v>
      </c>
      <c r="G6" s="41"/>
      <c r="H6" s="37" t="s">
        <v>8</v>
      </c>
      <c r="I6" s="37" t="s">
        <v>9</v>
      </c>
      <c r="J6" s="37" t="s">
        <v>10</v>
      </c>
      <c r="K6" s="41"/>
      <c r="L6" s="41"/>
    </row>
    <row r="7" spans="1:12" ht="15.75" thickTop="1" thickBo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</row>
    <row r="8" spans="1:12" ht="15" thickTop="1" x14ac:dyDescent="0.2">
      <c r="A8" s="3">
        <v>0</v>
      </c>
      <c r="B8" s="4" t="s">
        <v>13</v>
      </c>
      <c r="C8" s="9">
        <v>45491</v>
      </c>
      <c r="D8" s="9">
        <v>0</v>
      </c>
      <c r="E8" s="9">
        <v>0</v>
      </c>
      <c r="F8" s="9">
        <v>0</v>
      </c>
      <c r="G8" s="9">
        <f>D8+E8+F8</f>
        <v>0</v>
      </c>
      <c r="H8" s="9">
        <v>0</v>
      </c>
      <c r="I8" s="9">
        <v>0</v>
      </c>
      <c r="J8" s="9">
        <v>0</v>
      </c>
      <c r="K8" s="9">
        <f>H8+I8+J8</f>
        <v>0</v>
      </c>
      <c r="L8" s="9">
        <f>C8+G8-K8</f>
        <v>45491</v>
      </c>
    </row>
    <row r="9" spans="1:12" x14ac:dyDescent="0.2">
      <c r="A9" s="16"/>
      <c r="B9" s="18" t="s">
        <v>39</v>
      </c>
      <c r="C9" s="19">
        <f>C8</f>
        <v>45491</v>
      </c>
      <c r="D9" s="19">
        <f t="shared" ref="D9:L9" si="0">D8</f>
        <v>0</v>
      </c>
      <c r="E9" s="19">
        <f t="shared" si="0"/>
        <v>0</v>
      </c>
      <c r="F9" s="19">
        <f t="shared" si="0"/>
        <v>0</v>
      </c>
      <c r="G9" s="19">
        <f t="shared" si="0"/>
        <v>0</v>
      </c>
      <c r="H9" s="19">
        <f t="shared" si="0"/>
        <v>0</v>
      </c>
      <c r="I9" s="19">
        <f t="shared" si="0"/>
        <v>0</v>
      </c>
      <c r="J9" s="19">
        <f t="shared" si="0"/>
        <v>0</v>
      </c>
      <c r="K9" s="19">
        <f t="shared" si="0"/>
        <v>0</v>
      </c>
      <c r="L9" s="19">
        <f t="shared" si="0"/>
        <v>45491</v>
      </c>
    </row>
    <row r="10" spans="1:12" x14ac:dyDescent="0.2">
      <c r="A10" s="1">
        <f>A8+1</f>
        <v>1</v>
      </c>
      <c r="B10" s="2" t="s">
        <v>30</v>
      </c>
      <c r="C10" s="10">
        <v>2802743.08</v>
      </c>
      <c r="D10" s="10">
        <v>0</v>
      </c>
      <c r="E10" s="10">
        <v>0</v>
      </c>
      <c r="F10" s="10">
        <v>0</v>
      </c>
      <c r="G10" s="9">
        <f t="shared" ref="G10:G11" si="1">D10+E10+F10</f>
        <v>0</v>
      </c>
      <c r="H10" s="10">
        <v>0</v>
      </c>
      <c r="I10" s="10">
        <v>0</v>
      </c>
      <c r="J10" s="10">
        <v>0</v>
      </c>
      <c r="K10" s="9">
        <f t="shared" ref="K10:K11" si="2">H10+I10+J10</f>
        <v>0</v>
      </c>
      <c r="L10" s="9">
        <f t="shared" ref="L10:L11" si="3">C10+G10-K10</f>
        <v>2802743.08</v>
      </c>
    </row>
    <row r="11" spans="1:12" x14ac:dyDescent="0.2">
      <c r="A11" s="1">
        <f t="shared" ref="A11" si="4">A10+1</f>
        <v>2</v>
      </c>
      <c r="B11" s="2" t="s">
        <v>31</v>
      </c>
      <c r="C11" s="10">
        <v>226985.01</v>
      </c>
      <c r="D11" s="10">
        <v>0</v>
      </c>
      <c r="E11" s="10">
        <v>0</v>
      </c>
      <c r="F11" s="10">
        <v>0</v>
      </c>
      <c r="G11" s="9">
        <f t="shared" si="1"/>
        <v>0</v>
      </c>
      <c r="H11" s="10">
        <v>0</v>
      </c>
      <c r="I11" s="10">
        <v>0</v>
      </c>
      <c r="J11" s="10">
        <v>0</v>
      </c>
      <c r="K11" s="9">
        <f t="shared" si="2"/>
        <v>0</v>
      </c>
      <c r="L11" s="9">
        <f t="shared" si="3"/>
        <v>226985.01</v>
      </c>
    </row>
    <row r="12" spans="1:12" x14ac:dyDescent="0.2">
      <c r="A12" s="17"/>
      <c r="B12" s="20" t="s">
        <v>38</v>
      </c>
      <c r="C12" s="21">
        <f t="shared" ref="C12:L12" si="5">C10+C11</f>
        <v>3029728.09</v>
      </c>
      <c r="D12" s="21">
        <f t="shared" si="5"/>
        <v>0</v>
      </c>
      <c r="E12" s="21">
        <f t="shared" si="5"/>
        <v>0</v>
      </c>
      <c r="F12" s="21">
        <f t="shared" si="5"/>
        <v>0</v>
      </c>
      <c r="G12" s="21">
        <f t="shared" si="5"/>
        <v>0</v>
      </c>
      <c r="H12" s="21">
        <f t="shared" si="5"/>
        <v>0</v>
      </c>
      <c r="I12" s="21">
        <f t="shared" si="5"/>
        <v>0</v>
      </c>
      <c r="J12" s="21">
        <f t="shared" si="5"/>
        <v>0</v>
      </c>
      <c r="K12" s="21">
        <f t="shared" si="5"/>
        <v>0</v>
      </c>
      <c r="L12" s="21">
        <f t="shared" si="5"/>
        <v>3029728.09</v>
      </c>
    </row>
    <row r="13" spans="1:12" x14ac:dyDescent="0.2">
      <c r="A13" s="1">
        <f>A11+1</f>
        <v>3</v>
      </c>
      <c r="B13" s="11" t="s">
        <v>32</v>
      </c>
      <c r="C13" s="10">
        <v>148965</v>
      </c>
      <c r="D13" s="10">
        <v>0</v>
      </c>
      <c r="E13" s="10">
        <v>0</v>
      </c>
      <c r="F13" s="10">
        <v>0</v>
      </c>
      <c r="G13" s="9">
        <f t="shared" ref="G13:G16" si="6">D13+E13+F13</f>
        <v>0</v>
      </c>
      <c r="H13" s="10">
        <v>0</v>
      </c>
      <c r="I13" s="10">
        <v>0</v>
      </c>
      <c r="J13" s="10">
        <v>0</v>
      </c>
      <c r="K13" s="9">
        <f t="shared" ref="K13:K16" si="7">H13+I13+J13</f>
        <v>0</v>
      </c>
      <c r="L13" s="9">
        <f t="shared" ref="L13:L16" si="8">C13+G13-K13</f>
        <v>148965</v>
      </c>
    </row>
    <row r="14" spans="1:12" x14ac:dyDescent="0.2">
      <c r="A14" s="1">
        <v>4</v>
      </c>
      <c r="B14" s="11" t="s">
        <v>35</v>
      </c>
      <c r="C14" s="10">
        <v>0</v>
      </c>
      <c r="D14" s="10">
        <v>0</v>
      </c>
      <c r="E14" s="10">
        <v>0</v>
      </c>
      <c r="F14" s="10">
        <v>0</v>
      </c>
      <c r="G14" s="9">
        <f t="shared" si="6"/>
        <v>0</v>
      </c>
      <c r="H14" s="10">
        <v>0</v>
      </c>
      <c r="I14" s="10">
        <v>0</v>
      </c>
      <c r="J14" s="10">
        <v>0</v>
      </c>
      <c r="K14" s="9">
        <f t="shared" si="7"/>
        <v>0</v>
      </c>
      <c r="L14" s="9">
        <f t="shared" si="8"/>
        <v>0</v>
      </c>
    </row>
    <row r="15" spans="1:12" x14ac:dyDescent="0.2">
      <c r="A15" s="1">
        <v>5</v>
      </c>
      <c r="B15" s="2" t="s">
        <v>33</v>
      </c>
      <c r="C15" s="10">
        <v>0</v>
      </c>
      <c r="D15" s="10">
        <v>0</v>
      </c>
      <c r="E15" s="10">
        <v>0</v>
      </c>
      <c r="F15" s="10">
        <v>0</v>
      </c>
      <c r="G15" s="9">
        <f t="shared" si="6"/>
        <v>0</v>
      </c>
      <c r="H15" s="10">
        <v>0</v>
      </c>
      <c r="I15" s="10">
        <v>0</v>
      </c>
      <c r="J15" s="10">
        <v>0</v>
      </c>
      <c r="K15" s="9">
        <f t="shared" si="7"/>
        <v>0</v>
      </c>
      <c r="L15" s="9">
        <f t="shared" si="8"/>
        <v>0</v>
      </c>
    </row>
    <row r="16" spans="1:12" x14ac:dyDescent="0.2">
      <c r="A16" s="1">
        <v>6</v>
      </c>
      <c r="B16" s="11" t="s">
        <v>34</v>
      </c>
      <c r="C16" s="10">
        <v>10532.49</v>
      </c>
      <c r="D16" s="10">
        <v>0</v>
      </c>
      <c r="E16" s="10">
        <v>0</v>
      </c>
      <c r="F16" s="10">
        <v>0</v>
      </c>
      <c r="G16" s="9">
        <f t="shared" si="6"/>
        <v>0</v>
      </c>
      <c r="H16" s="10">
        <v>0</v>
      </c>
      <c r="I16" s="10">
        <v>0</v>
      </c>
      <c r="J16" s="10">
        <v>0</v>
      </c>
      <c r="K16" s="9">
        <f t="shared" si="7"/>
        <v>0</v>
      </c>
      <c r="L16" s="9">
        <f t="shared" si="8"/>
        <v>10532.49</v>
      </c>
    </row>
    <row r="17" spans="1:12" x14ac:dyDescent="0.2">
      <c r="A17" s="22"/>
      <c r="B17" s="23" t="s">
        <v>40</v>
      </c>
      <c r="C17" s="24">
        <f>C13+C14+C15+C16</f>
        <v>159497.49</v>
      </c>
      <c r="D17" s="24">
        <f t="shared" ref="D17:L17" si="9">D13+D14+D15+D16</f>
        <v>0</v>
      </c>
      <c r="E17" s="24">
        <f t="shared" si="9"/>
        <v>0</v>
      </c>
      <c r="F17" s="24">
        <f t="shared" si="9"/>
        <v>0</v>
      </c>
      <c r="G17" s="24">
        <f t="shared" si="9"/>
        <v>0</v>
      </c>
      <c r="H17" s="24">
        <f t="shared" si="9"/>
        <v>0</v>
      </c>
      <c r="I17" s="24">
        <f t="shared" si="9"/>
        <v>0</v>
      </c>
      <c r="J17" s="24">
        <f t="shared" si="9"/>
        <v>0</v>
      </c>
      <c r="K17" s="24">
        <f t="shared" si="9"/>
        <v>0</v>
      </c>
      <c r="L17" s="24">
        <f t="shared" si="9"/>
        <v>159497.49</v>
      </c>
    </row>
    <row r="18" spans="1:12" x14ac:dyDescent="0.2">
      <c r="A18" s="1">
        <v>7</v>
      </c>
      <c r="B18" s="11" t="s">
        <v>14</v>
      </c>
      <c r="C18" s="10">
        <v>0</v>
      </c>
      <c r="D18" s="10">
        <v>0</v>
      </c>
      <c r="E18" s="10">
        <v>0</v>
      </c>
      <c r="F18" s="10">
        <v>0</v>
      </c>
      <c r="G18" s="9">
        <f t="shared" ref="G18" si="10">D18+E18+F18</f>
        <v>0</v>
      </c>
      <c r="H18" s="10">
        <v>0</v>
      </c>
      <c r="I18" s="10">
        <v>0</v>
      </c>
      <c r="J18" s="10">
        <v>0</v>
      </c>
      <c r="K18" s="9">
        <f t="shared" ref="K18" si="11">H18+I18+J18</f>
        <v>0</v>
      </c>
      <c r="L18" s="9">
        <f t="shared" ref="L18" si="12">C18+G18-K18</f>
        <v>0</v>
      </c>
    </row>
    <row r="19" spans="1:12" x14ac:dyDescent="0.2">
      <c r="A19" s="17"/>
      <c r="B19" s="25" t="s">
        <v>41</v>
      </c>
      <c r="C19" s="21">
        <f>C18</f>
        <v>0</v>
      </c>
      <c r="D19" s="21">
        <f t="shared" ref="D19:L19" si="13">D18</f>
        <v>0</v>
      </c>
      <c r="E19" s="21">
        <f t="shared" si="13"/>
        <v>0</v>
      </c>
      <c r="F19" s="21">
        <f t="shared" si="13"/>
        <v>0</v>
      </c>
      <c r="G19" s="21">
        <f t="shared" si="13"/>
        <v>0</v>
      </c>
      <c r="H19" s="21">
        <f t="shared" si="13"/>
        <v>0</v>
      </c>
      <c r="I19" s="21">
        <f t="shared" si="13"/>
        <v>0</v>
      </c>
      <c r="J19" s="21">
        <f t="shared" si="13"/>
        <v>0</v>
      </c>
      <c r="K19" s="21">
        <f t="shared" si="13"/>
        <v>0</v>
      </c>
      <c r="L19" s="21">
        <f t="shared" si="13"/>
        <v>0</v>
      </c>
    </row>
    <row r="20" spans="1:12" x14ac:dyDescent="0.2">
      <c r="A20" s="1">
        <v>8</v>
      </c>
      <c r="B20" s="2" t="s">
        <v>36</v>
      </c>
      <c r="C20" s="10">
        <v>9400</v>
      </c>
      <c r="D20" s="10">
        <v>0</v>
      </c>
      <c r="E20" s="10">
        <v>0</v>
      </c>
      <c r="F20" s="10">
        <v>0</v>
      </c>
      <c r="G20" s="9">
        <f t="shared" ref="G20" si="14">D20+E20+F20</f>
        <v>0</v>
      </c>
      <c r="H20" s="10">
        <v>0</v>
      </c>
      <c r="I20" s="10">
        <v>0</v>
      </c>
      <c r="J20" s="10">
        <v>0</v>
      </c>
      <c r="K20" s="9">
        <f t="shared" ref="K20" si="15">H20+I20+J20</f>
        <v>0</v>
      </c>
      <c r="L20" s="9">
        <f t="shared" ref="L20" si="16">C20+G20-K20</f>
        <v>9400</v>
      </c>
    </row>
    <row r="21" spans="1:12" x14ac:dyDescent="0.2">
      <c r="A21" s="17"/>
      <c r="B21" s="20" t="s">
        <v>42</v>
      </c>
      <c r="C21" s="26">
        <f>C20</f>
        <v>9400</v>
      </c>
      <c r="D21" s="26">
        <f t="shared" ref="D21:L21" si="17">D20</f>
        <v>0</v>
      </c>
      <c r="E21" s="26">
        <f t="shared" si="17"/>
        <v>0</v>
      </c>
      <c r="F21" s="26">
        <f t="shared" si="17"/>
        <v>0</v>
      </c>
      <c r="G21" s="26">
        <f t="shared" si="17"/>
        <v>0</v>
      </c>
      <c r="H21" s="26">
        <f t="shared" si="17"/>
        <v>0</v>
      </c>
      <c r="I21" s="26">
        <f t="shared" si="17"/>
        <v>0</v>
      </c>
      <c r="J21" s="26">
        <f t="shared" si="17"/>
        <v>0</v>
      </c>
      <c r="K21" s="26">
        <f t="shared" si="17"/>
        <v>0</v>
      </c>
      <c r="L21" s="26">
        <f t="shared" si="17"/>
        <v>9400</v>
      </c>
    </row>
    <row r="22" spans="1:12" x14ac:dyDescent="0.2">
      <c r="A22" s="8"/>
      <c r="B22" s="29" t="s">
        <v>29</v>
      </c>
      <c r="C22" s="30">
        <f>C9+C12+C17+C19+C21</f>
        <v>3244116.58</v>
      </c>
      <c r="D22" s="30">
        <f t="shared" ref="D22:K22" si="18">D9+D12+D17+D19+D21</f>
        <v>0</v>
      </c>
      <c r="E22" s="30">
        <f t="shared" si="18"/>
        <v>0</v>
      </c>
      <c r="F22" s="30">
        <f t="shared" si="18"/>
        <v>0</v>
      </c>
      <c r="G22" s="30">
        <f t="shared" si="18"/>
        <v>0</v>
      </c>
      <c r="H22" s="30">
        <f t="shared" si="18"/>
        <v>0</v>
      </c>
      <c r="I22" s="30">
        <f t="shared" si="18"/>
        <v>0</v>
      </c>
      <c r="J22" s="30">
        <f t="shared" si="18"/>
        <v>0</v>
      </c>
      <c r="K22" s="30">
        <f t="shared" si="18"/>
        <v>0</v>
      </c>
      <c r="L22" s="30">
        <f>L9+L12+L17+L19+L21</f>
        <v>3244116.58</v>
      </c>
    </row>
    <row r="23" spans="1:12" x14ac:dyDescent="0.2">
      <c r="A23" s="31">
        <v>1</v>
      </c>
      <c r="B23" s="36" t="s">
        <v>43</v>
      </c>
      <c r="C23" s="34">
        <v>329532.38</v>
      </c>
      <c r="D23" s="34">
        <v>600</v>
      </c>
      <c r="E23" s="34">
        <v>19570.72</v>
      </c>
      <c r="F23" s="34">
        <v>0</v>
      </c>
      <c r="G23" s="34">
        <f>D23+E23+F23</f>
        <v>20170.72</v>
      </c>
      <c r="H23" s="34">
        <v>0</v>
      </c>
      <c r="I23" s="34">
        <v>0</v>
      </c>
      <c r="J23" s="34">
        <v>0</v>
      </c>
      <c r="K23" s="34">
        <f>H23+I23+J23</f>
        <v>0</v>
      </c>
      <c r="L23" s="34">
        <f>C23+G23-K23</f>
        <v>349703.1</v>
      </c>
    </row>
    <row r="24" spans="1:12" x14ac:dyDescent="0.2">
      <c r="A24" s="13">
        <v>2</v>
      </c>
      <c r="B24" s="27" t="s">
        <v>26</v>
      </c>
      <c r="C24" s="10">
        <v>11434.92</v>
      </c>
      <c r="D24" s="10">
        <v>0</v>
      </c>
      <c r="E24" s="10">
        <v>0</v>
      </c>
      <c r="F24" s="10">
        <v>0</v>
      </c>
      <c r="G24" s="10">
        <f t="shared" ref="G24" si="19">D24+E24+F24</f>
        <v>0</v>
      </c>
      <c r="H24" s="10">
        <v>0</v>
      </c>
      <c r="I24" s="10">
        <v>2188</v>
      </c>
      <c r="J24" s="10">
        <v>0</v>
      </c>
      <c r="K24" s="10">
        <f>H24+I24+J24</f>
        <v>2188</v>
      </c>
      <c r="L24" s="10">
        <f>C24+G24-K24</f>
        <v>9246.92</v>
      </c>
    </row>
    <row r="25" spans="1:12" x14ac:dyDescent="0.2">
      <c r="A25" s="12" t="s">
        <v>15</v>
      </c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x14ac:dyDescent="0.2">
      <c r="A26" s="13">
        <v>3</v>
      </c>
      <c r="B26" s="27" t="s">
        <v>27</v>
      </c>
      <c r="C26" s="10">
        <v>37306.68</v>
      </c>
      <c r="D26" s="10">
        <v>0</v>
      </c>
      <c r="E26" s="10">
        <v>14713.77</v>
      </c>
      <c r="F26" s="10">
        <v>0</v>
      </c>
      <c r="G26" s="10">
        <f>D26+E26+F26</f>
        <v>14713.77</v>
      </c>
      <c r="H26" s="10">
        <v>0</v>
      </c>
      <c r="I26" s="10">
        <v>6694.1</v>
      </c>
      <c r="J26" s="10">
        <v>0</v>
      </c>
      <c r="K26" s="10">
        <f>H26+I26+J26</f>
        <v>6694.1</v>
      </c>
      <c r="L26" s="10">
        <f>C26+G26-K26</f>
        <v>45326.35</v>
      </c>
    </row>
    <row r="27" spans="1:12" x14ac:dyDescent="0.2">
      <c r="A27" s="12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 x14ac:dyDescent="0.2">
      <c r="A28" s="13"/>
      <c r="B28" s="27" t="s">
        <v>28</v>
      </c>
      <c r="C28" s="28">
        <f t="shared" ref="C28:K28" si="20">C22+C23+C24+C26</f>
        <v>3622390.56</v>
      </c>
      <c r="D28" s="28">
        <f t="shared" si="20"/>
        <v>600</v>
      </c>
      <c r="E28" s="28">
        <f t="shared" si="20"/>
        <v>34284.490000000005</v>
      </c>
      <c r="F28" s="28">
        <f t="shared" si="20"/>
        <v>0</v>
      </c>
      <c r="G28" s="28">
        <f t="shared" si="20"/>
        <v>34884.490000000005</v>
      </c>
      <c r="H28" s="28">
        <f t="shared" si="20"/>
        <v>0</v>
      </c>
      <c r="I28" s="28">
        <f t="shared" si="20"/>
        <v>8882.1</v>
      </c>
      <c r="J28" s="28">
        <f t="shared" si="20"/>
        <v>0</v>
      </c>
      <c r="K28" s="28">
        <f t="shared" si="20"/>
        <v>8882.1</v>
      </c>
      <c r="L28" s="28">
        <f>L22+L23+L24+L26</f>
        <v>3648392.95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workbookViewId="0">
      <selection activeCell="E36" sqref="E36"/>
    </sheetView>
  </sheetViews>
  <sheetFormatPr defaultRowHeight="14.25" x14ac:dyDescent="0.2"/>
  <cols>
    <col min="1" max="1" width="4.25" customWidth="1"/>
    <col min="2" max="2" width="33.375" customWidth="1"/>
    <col min="3" max="3" width="11.375" bestFit="1" customWidth="1"/>
    <col min="5" max="5" width="10.375" bestFit="1" customWidth="1"/>
    <col min="7" max="7" width="10.375" customWidth="1"/>
    <col min="8" max="8" width="10" customWidth="1"/>
    <col min="9" max="9" width="12.625" customWidth="1"/>
    <col min="10" max="11" width="14.5" customWidth="1"/>
  </cols>
  <sheetData>
    <row r="3" spans="1:11" ht="15" x14ac:dyDescent="0.25">
      <c r="B3" s="6" t="s">
        <v>50</v>
      </c>
      <c r="C3" s="6"/>
      <c r="D3" s="6"/>
    </row>
    <row r="4" spans="1:11" ht="15" thickBot="1" x14ac:dyDescent="0.25">
      <c r="B4" t="s">
        <v>48</v>
      </c>
    </row>
    <row r="5" spans="1:11" ht="15.75" thickTop="1" thickBot="1" x14ac:dyDescent="0.25">
      <c r="A5" s="41" t="s">
        <v>0</v>
      </c>
      <c r="B5" s="41" t="s">
        <v>1</v>
      </c>
      <c r="C5" s="41" t="s">
        <v>16</v>
      </c>
      <c r="D5" s="41" t="s">
        <v>17</v>
      </c>
      <c r="E5" s="41"/>
      <c r="F5" s="41"/>
      <c r="G5" s="41" t="s">
        <v>20</v>
      </c>
      <c r="H5" s="41" t="s">
        <v>21</v>
      </c>
      <c r="I5" s="41" t="s">
        <v>22</v>
      </c>
      <c r="J5" s="41" t="s">
        <v>23</v>
      </c>
      <c r="K5" s="41"/>
    </row>
    <row r="6" spans="1:11" ht="27" thickTop="1" thickBot="1" x14ac:dyDescent="0.25">
      <c r="A6" s="41"/>
      <c r="B6" s="41"/>
      <c r="C6" s="41"/>
      <c r="D6" s="37" t="s">
        <v>18</v>
      </c>
      <c r="E6" s="37" t="s">
        <v>19</v>
      </c>
      <c r="F6" s="37" t="s">
        <v>10</v>
      </c>
      <c r="G6" s="41"/>
      <c r="H6" s="41"/>
      <c r="I6" s="41"/>
      <c r="J6" s="37" t="s">
        <v>24</v>
      </c>
      <c r="K6" s="37" t="s">
        <v>25</v>
      </c>
    </row>
    <row r="7" spans="1:11" ht="15.75" thickTop="1" thickBot="1" x14ac:dyDescent="0.25">
      <c r="A7" s="5">
        <v>1</v>
      </c>
      <c r="B7" s="5">
        <v>2</v>
      </c>
      <c r="C7" s="7">
        <v>13</v>
      </c>
      <c r="D7" s="7">
        <v>14</v>
      </c>
      <c r="E7" s="7">
        <v>15</v>
      </c>
      <c r="F7" s="7">
        <v>16</v>
      </c>
      <c r="G7" s="7">
        <v>17</v>
      </c>
      <c r="H7" s="7">
        <v>18</v>
      </c>
      <c r="I7" s="7">
        <v>19</v>
      </c>
      <c r="J7" s="7">
        <v>20</v>
      </c>
      <c r="K7" s="7">
        <v>21</v>
      </c>
    </row>
    <row r="8" spans="1:11" ht="15" thickTop="1" x14ac:dyDescent="0.2">
      <c r="A8" s="3">
        <v>0</v>
      </c>
      <c r="B8" s="4" t="s">
        <v>13</v>
      </c>
      <c r="C8" s="10">
        <v>0</v>
      </c>
      <c r="D8" s="10">
        <v>0</v>
      </c>
      <c r="E8" s="10">
        <v>0</v>
      </c>
      <c r="F8" s="10">
        <v>0</v>
      </c>
      <c r="G8" s="10">
        <f>SUM(D8:F8)</f>
        <v>0</v>
      </c>
      <c r="H8" s="10">
        <v>0</v>
      </c>
      <c r="I8" s="10">
        <f>SUM(C8+G8-H8)</f>
        <v>0</v>
      </c>
      <c r="J8" s="10">
        <f>SUM('Aktywa trwałe'!C8-Umorzenie!C8)</f>
        <v>45491</v>
      </c>
      <c r="K8" s="10">
        <f>'Aktywa trwałe'!L8-Umorzenie!I8</f>
        <v>45491</v>
      </c>
    </row>
    <row r="9" spans="1:11" x14ac:dyDescent="0.2">
      <c r="A9" s="35"/>
      <c r="B9" s="38" t="s">
        <v>46</v>
      </c>
      <c r="C9" s="15">
        <f>C8</f>
        <v>0</v>
      </c>
      <c r="D9" s="15">
        <f t="shared" ref="D9:K9" si="0">D8</f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45491</v>
      </c>
      <c r="K9" s="15">
        <f t="shared" si="0"/>
        <v>45491</v>
      </c>
    </row>
    <row r="10" spans="1:11" x14ac:dyDescent="0.2">
      <c r="A10" s="1">
        <f>A8+1</f>
        <v>1</v>
      </c>
      <c r="B10" s="2" t="s">
        <v>30</v>
      </c>
      <c r="C10" s="10">
        <v>598883.63</v>
      </c>
      <c r="D10" s="10">
        <v>0</v>
      </c>
      <c r="E10" s="10">
        <v>68734.53</v>
      </c>
      <c r="F10" s="10">
        <v>0</v>
      </c>
      <c r="G10" s="10">
        <f t="shared" ref="G10:G11" si="1">SUM(D10:F10)</f>
        <v>68734.53</v>
      </c>
      <c r="H10" s="10">
        <v>0</v>
      </c>
      <c r="I10" s="10">
        <f t="shared" ref="I10:I11" si="2">SUM(C10+G10-H10)</f>
        <v>667618.16</v>
      </c>
      <c r="J10" s="10">
        <f>SUM('Aktywa trwałe'!C10-Umorzenie!C10)</f>
        <v>2203859.4500000002</v>
      </c>
      <c r="K10" s="10">
        <f>'Aktywa trwałe'!L10-Umorzenie!I10</f>
        <v>2135124.92</v>
      </c>
    </row>
    <row r="11" spans="1:11" x14ac:dyDescent="0.2">
      <c r="A11" s="1">
        <f t="shared" ref="A11" si="3">A10+1</f>
        <v>2</v>
      </c>
      <c r="B11" s="2" t="s">
        <v>31</v>
      </c>
      <c r="C11" s="10">
        <v>17418.45</v>
      </c>
      <c r="D11" s="10">
        <v>0</v>
      </c>
      <c r="E11" s="10">
        <v>5674.63</v>
      </c>
      <c r="F11" s="10">
        <v>0</v>
      </c>
      <c r="G11" s="10">
        <f t="shared" si="1"/>
        <v>5674.63</v>
      </c>
      <c r="H11" s="10">
        <v>0</v>
      </c>
      <c r="I11" s="10">
        <f t="shared" si="2"/>
        <v>23093.08</v>
      </c>
      <c r="J11" s="10">
        <f>SUM('Aktywa trwałe'!C11-Umorzenie!C11)</f>
        <v>209566.56</v>
      </c>
      <c r="K11" s="10">
        <f>'Aktywa trwałe'!L11-Umorzenie!I11</f>
        <v>203891.93</v>
      </c>
    </row>
    <row r="12" spans="1:11" x14ac:dyDescent="0.2">
      <c r="A12" s="8"/>
      <c r="B12" s="32" t="s">
        <v>44</v>
      </c>
      <c r="C12" s="15">
        <f>C10+C11</f>
        <v>616302.07999999996</v>
      </c>
      <c r="D12" s="15">
        <f t="shared" ref="D12:K12" si="4">D10+D11</f>
        <v>0</v>
      </c>
      <c r="E12" s="15">
        <f t="shared" si="4"/>
        <v>74409.16</v>
      </c>
      <c r="F12" s="15">
        <f t="shared" si="4"/>
        <v>0</v>
      </c>
      <c r="G12" s="15">
        <f t="shared" si="4"/>
        <v>74409.16</v>
      </c>
      <c r="H12" s="15">
        <f t="shared" si="4"/>
        <v>0</v>
      </c>
      <c r="I12" s="15">
        <f t="shared" si="4"/>
        <v>690711.24</v>
      </c>
      <c r="J12" s="15">
        <f t="shared" si="4"/>
        <v>2413426.0100000002</v>
      </c>
      <c r="K12" s="15">
        <f t="shared" si="4"/>
        <v>2339016.85</v>
      </c>
    </row>
    <row r="13" spans="1:11" x14ac:dyDescent="0.2">
      <c r="A13" s="1">
        <f>A11+1</f>
        <v>3</v>
      </c>
      <c r="B13" s="11" t="s">
        <v>32</v>
      </c>
      <c r="C13" s="10">
        <v>148965</v>
      </c>
      <c r="D13" s="10">
        <v>0</v>
      </c>
      <c r="E13" s="10">
        <v>0</v>
      </c>
      <c r="F13" s="10">
        <v>0</v>
      </c>
      <c r="G13" s="10">
        <f t="shared" ref="G13:G16" si="5">SUM(D13:F13)</f>
        <v>0</v>
      </c>
      <c r="H13" s="10">
        <v>0</v>
      </c>
      <c r="I13" s="10">
        <f t="shared" ref="I13:I16" si="6">SUM(C13+G13-H13)</f>
        <v>148965</v>
      </c>
      <c r="J13" s="10">
        <f>SUM('Aktywa trwałe'!C13-Umorzenie!C13)</f>
        <v>0</v>
      </c>
      <c r="K13" s="10">
        <f>'Aktywa trwałe'!L13-Umorzenie!I13</f>
        <v>0</v>
      </c>
    </row>
    <row r="14" spans="1:11" ht="15.75" customHeight="1" x14ac:dyDescent="0.2">
      <c r="A14" s="1">
        <v>4</v>
      </c>
      <c r="B14" s="11" t="s">
        <v>35</v>
      </c>
      <c r="C14" s="10">
        <v>0</v>
      </c>
      <c r="D14" s="10">
        <v>0</v>
      </c>
      <c r="E14" s="10">
        <v>0</v>
      </c>
      <c r="F14" s="10">
        <v>0</v>
      </c>
      <c r="G14" s="10">
        <f t="shared" si="5"/>
        <v>0</v>
      </c>
      <c r="H14" s="10">
        <v>0</v>
      </c>
      <c r="I14" s="10">
        <f t="shared" si="6"/>
        <v>0</v>
      </c>
      <c r="J14" s="10">
        <f>SUM('Aktywa trwałe'!C14-Umorzenie!C14)</f>
        <v>0</v>
      </c>
      <c r="K14" s="10">
        <f>'Aktywa trwałe'!L14-Umorzenie!I14</f>
        <v>0</v>
      </c>
    </row>
    <row r="15" spans="1:11" x14ac:dyDescent="0.2">
      <c r="A15" s="1">
        <v>5</v>
      </c>
      <c r="B15" s="2" t="s">
        <v>33</v>
      </c>
      <c r="C15" s="10">
        <v>0</v>
      </c>
      <c r="D15" s="10">
        <v>0</v>
      </c>
      <c r="E15" s="10">
        <v>0</v>
      </c>
      <c r="F15" s="10">
        <v>0</v>
      </c>
      <c r="G15" s="10">
        <f t="shared" si="5"/>
        <v>0</v>
      </c>
      <c r="H15" s="10">
        <v>0</v>
      </c>
      <c r="I15" s="10">
        <f t="shared" si="6"/>
        <v>0</v>
      </c>
      <c r="J15" s="10">
        <f>SUM('Aktywa trwałe'!C15-Umorzenie!C15)</f>
        <v>0</v>
      </c>
      <c r="K15" s="10">
        <f>'Aktywa trwałe'!L15-Umorzenie!I15</f>
        <v>0</v>
      </c>
    </row>
    <row r="16" spans="1:11" x14ac:dyDescent="0.2">
      <c r="A16" s="1">
        <v>6</v>
      </c>
      <c r="B16" s="11" t="s">
        <v>34</v>
      </c>
      <c r="C16" s="10">
        <v>8871.5</v>
      </c>
      <c r="D16" s="10">
        <v>0</v>
      </c>
      <c r="E16" s="10">
        <v>1660.99</v>
      </c>
      <c r="F16" s="10">
        <v>0</v>
      </c>
      <c r="G16" s="10">
        <f t="shared" si="5"/>
        <v>1660.99</v>
      </c>
      <c r="H16" s="10">
        <v>0</v>
      </c>
      <c r="I16" s="10">
        <f t="shared" si="6"/>
        <v>10532.49</v>
      </c>
      <c r="J16" s="10">
        <f>SUM('Aktywa trwałe'!C16-Umorzenie!C16)</f>
        <v>1660.9899999999998</v>
      </c>
      <c r="K16" s="10">
        <f>'Aktywa trwałe'!L16-Umorzenie!I16</f>
        <v>0</v>
      </c>
    </row>
    <row r="17" spans="1:11" x14ac:dyDescent="0.2">
      <c r="A17" s="8"/>
      <c r="B17" s="33" t="s">
        <v>45</v>
      </c>
      <c r="C17" s="15">
        <f>C13+C14+C15+C16</f>
        <v>157836.5</v>
      </c>
      <c r="D17" s="15">
        <f t="shared" ref="D17:K17" si="7">D13+D14+D15+D16</f>
        <v>0</v>
      </c>
      <c r="E17" s="15">
        <f t="shared" si="7"/>
        <v>1660.99</v>
      </c>
      <c r="F17" s="15">
        <f t="shared" si="7"/>
        <v>0</v>
      </c>
      <c r="G17" s="15">
        <f t="shared" si="7"/>
        <v>1660.99</v>
      </c>
      <c r="H17" s="15">
        <f t="shared" si="7"/>
        <v>0</v>
      </c>
      <c r="I17" s="15">
        <f t="shared" si="7"/>
        <v>159497.49</v>
      </c>
      <c r="J17" s="15">
        <f t="shared" si="7"/>
        <v>1660.9899999999998</v>
      </c>
      <c r="K17" s="15">
        <f t="shared" si="7"/>
        <v>0</v>
      </c>
    </row>
    <row r="18" spans="1:11" x14ac:dyDescent="0.2">
      <c r="A18" s="1">
        <v>7</v>
      </c>
      <c r="B18" s="11" t="s">
        <v>14</v>
      </c>
      <c r="C18" s="10">
        <v>0</v>
      </c>
      <c r="D18" s="10">
        <v>0</v>
      </c>
      <c r="E18" s="10">
        <v>0</v>
      </c>
      <c r="F18" s="10">
        <v>0</v>
      </c>
      <c r="G18" s="10">
        <f t="shared" ref="G18" si="8">SUM(D18:F18)</f>
        <v>0</v>
      </c>
      <c r="H18" s="10">
        <v>0</v>
      </c>
      <c r="I18" s="10">
        <f t="shared" ref="I18" si="9">SUM(C18+G18-H18)</f>
        <v>0</v>
      </c>
      <c r="J18" s="10">
        <f>SUM('Aktywa trwałe'!C18-Umorzenie!C18)</f>
        <v>0</v>
      </c>
      <c r="K18" s="10">
        <f>'Aktywa trwałe'!L18-Umorzenie!I18</f>
        <v>0</v>
      </c>
    </row>
    <row r="19" spans="1:11" x14ac:dyDescent="0.2">
      <c r="A19" s="8"/>
      <c r="B19" s="33" t="s">
        <v>41</v>
      </c>
      <c r="C19" s="15">
        <f>C18</f>
        <v>0</v>
      </c>
      <c r="D19" s="15">
        <f t="shared" ref="D19:K19" si="10">D18</f>
        <v>0</v>
      </c>
      <c r="E19" s="15">
        <f t="shared" si="10"/>
        <v>0</v>
      </c>
      <c r="F19" s="15">
        <f t="shared" si="10"/>
        <v>0</v>
      </c>
      <c r="G19" s="15">
        <f t="shared" si="10"/>
        <v>0</v>
      </c>
      <c r="H19" s="15">
        <f t="shared" si="10"/>
        <v>0</v>
      </c>
      <c r="I19" s="15">
        <f t="shared" si="10"/>
        <v>0</v>
      </c>
      <c r="J19" s="15">
        <f t="shared" si="10"/>
        <v>0</v>
      </c>
      <c r="K19" s="15">
        <f t="shared" si="10"/>
        <v>0</v>
      </c>
    </row>
    <row r="20" spans="1:11" x14ac:dyDescent="0.2">
      <c r="A20" s="1">
        <v>8</v>
      </c>
      <c r="B20" s="2" t="s">
        <v>36</v>
      </c>
      <c r="C20" s="10">
        <v>7941.71</v>
      </c>
      <c r="D20" s="10">
        <v>0</v>
      </c>
      <c r="E20" s="10">
        <v>500</v>
      </c>
      <c r="F20" s="10">
        <v>0</v>
      </c>
      <c r="G20" s="10">
        <f t="shared" ref="G20" si="11">SUM(D20:F20)</f>
        <v>500</v>
      </c>
      <c r="H20" s="10">
        <v>0</v>
      </c>
      <c r="I20" s="10">
        <f t="shared" ref="I20" si="12">SUM(C20+G20-H20)</f>
        <v>8441.7099999999991</v>
      </c>
      <c r="J20" s="10">
        <f>SUM('Aktywa trwałe'!C20-Umorzenie!C20)</f>
        <v>1458.29</v>
      </c>
      <c r="K20" s="10">
        <f>'Aktywa trwałe'!L20-Umorzenie!I20</f>
        <v>958.29000000000087</v>
      </c>
    </row>
    <row r="21" spans="1:11" x14ac:dyDescent="0.2">
      <c r="A21" s="17"/>
      <c r="B21" s="20" t="s">
        <v>42</v>
      </c>
      <c r="C21" s="39">
        <f>C20</f>
        <v>7941.71</v>
      </c>
      <c r="D21" s="39">
        <f t="shared" ref="D21:K21" si="13">D20</f>
        <v>0</v>
      </c>
      <c r="E21" s="39">
        <f t="shared" si="13"/>
        <v>500</v>
      </c>
      <c r="F21" s="39">
        <f t="shared" si="13"/>
        <v>0</v>
      </c>
      <c r="G21" s="39">
        <f t="shared" si="13"/>
        <v>500</v>
      </c>
      <c r="H21" s="39">
        <f t="shared" si="13"/>
        <v>0</v>
      </c>
      <c r="I21" s="39">
        <f t="shared" si="13"/>
        <v>8441.7099999999991</v>
      </c>
      <c r="J21" s="39">
        <f t="shared" si="13"/>
        <v>1458.29</v>
      </c>
      <c r="K21" s="39">
        <f t="shared" si="13"/>
        <v>958.29000000000087</v>
      </c>
    </row>
    <row r="22" spans="1:11" x14ac:dyDescent="0.2">
      <c r="A22" s="8"/>
      <c r="B22" s="29" t="s">
        <v>29</v>
      </c>
      <c r="C22" s="15">
        <f>SUM(C9,C12,C17,C19,C21)</f>
        <v>782080.28999999992</v>
      </c>
      <c r="D22" s="15">
        <f t="shared" ref="D22:K22" si="14">SUM(D9,D12,D17,D19,D21)</f>
        <v>0</v>
      </c>
      <c r="E22" s="15">
        <f t="shared" si="14"/>
        <v>76570.150000000009</v>
      </c>
      <c r="F22" s="15">
        <f t="shared" si="14"/>
        <v>0</v>
      </c>
      <c r="G22" s="15">
        <f t="shared" si="14"/>
        <v>76570.150000000009</v>
      </c>
      <c r="H22" s="15">
        <f t="shared" si="14"/>
        <v>0</v>
      </c>
      <c r="I22" s="15">
        <f t="shared" si="14"/>
        <v>858650.44</v>
      </c>
      <c r="J22" s="15">
        <f t="shared" si="14"/>
        <v>2462036.2900000005</v>
      </c>
      <c r="K22" s="15">
        <f t="shared" si="14"/>
        <v>2385466.14</v>
      </c>
    </row>
    <row r="23" spans="1:11" x14ac:dyDescent="0.2">
      <c r="A23" s="31">
        <v>1</v>
      </c>
      <c r="B23" s="36" t="s">
        <v>43</v>
      </c>
      <c r="C23" s="40">
        <v>329532.38</v>
      </c>
      <c r="D23" s="40">
        <v>0</v>
      </c>
      <c r="E23" s="40">
        <v>20170.72</v>
      </c>
      <c r="F23" s="40">
        <v>0</v>
      </c>
      <c r="G23" s="40">
        <f>D23+E23+F23</f>
        <v>20170.72</v>
      </c>
      <c r="H23" s="40">
        <v>0</v>
      </c>
      <c r="I23" s="10">
        <f t="shared" ref="I23:I24" si="15">SUM(C23+G23-H23)</f>
        <v>349703.1</v>
      </c>
      <c r="J23" s="40">
        <v>0</v>
      </c>
      <c r="K23" s="10">
        <f>'Aktywa trwałe'!L23-Umorzenie!I23</f>
        <v>0</v>
      </c>
    </row>
    <row r="24" spans="1:11" x14ac:dyDescent="0.2">
      <c r="A24" s="1">
        <v>2</v>
      </c>
      <c r="B24" s="27" t="s">
        <v>26</v>
      </c>
      <c r="C24" s="10">
        <v>11434.92</v>
      </c>
      <c r="D24" s="10">
        <v>0</v>
      </c>
      <c r="E24" s="10">
        <v>0</v>
      </c>
      <c r="F24" s="10">
        <v>0</v>
      </c>
      <c r="G24" s="10">
        <f t="shared" ref="G24" si="16">SUM(D24:F24)</f>
        <v>0</v>
      </c>
      <c r="H24" s="10">
        <v>2188</v>
      </c>
      <c r="I24" s="10">
        <f t="shared" si="15"/>
        <v>9246.92</v>
      </c>
      <c r="J24" s="10">
        <f>SUM('Aktywa trwałe'!C24-Umorzenie!C24)</f>
        <v>0</v>
      </c>
      <c r="K24" s="10">
        <f>'Aktywa trwałe'!L24-Umorzenie!I24</f>
        <v>0</v>
      </c>
    </row>
    <row r="25" spans="1:11" x14ac:dyDescent="0.2">
      <c r="A25" s="8" t="s">
        <v>15</v>
      </c>
      <c r="B25" s="8"/>
      <c r="C25" s="15"/>
      <c r="D25" s="15"/>
      <c r="E25" s="15"/>
      <c r="F25" s="15"/>
      <c r="G25" s="15"/>
      <c r="H25" s="15"/>
      <c r="I25" s="15"/>
      <c r="J25" s="15"/>
      <c r="K25" s="15"/>
    </row>
    <row r="26" spans="1:11" x14ac:dyDescent="0.2">
      <c r="A26" s="1">
        <v>3</v>
      </c>
      <c r="B26" s="27" t="s">
        <v>27</v>
      </c>
      <c r="C26" s="10">
        <v>37306.68</v>
      </c>
      <c r="D26" s="10">
        <v>0</v>
      </c>
      <c r="E26" s="10">
        <v>14713.77</v>
      </c>
      <c r="F26" s="10">
        <v>0</v>
      </c>
      <c r="G26" s="10">
        <f t="shared" ref="G26" si="17">SUM(D26:F26)</f>
        <v>14713.77</v>
      </c>
      <c r="H26" s="10">
        <v>6694.1</v>
      </c>
      <c r="I26" s="10">
        <f t="shared" ref="I26" si="18">SUM(C26+G26-H26)</f>
        <v>45326.35</v>
      </c>
      <c r="J26" s="10">
        <f>SUM('Aktywa trwałe'!C26-Umorzenie!C26)</f>
        <v>0</v>
      </c>
      <c r="K26" s="10">
        <f>'Aktywa trwałe'!L26-Umorzenie!I26</f>
        <v>0</v>
      </c>
    </row>
    <row r="27" spans="1:11" x14ac:dyDescent="0.2">
      <c r="A27" s="8"/>
      <c r="B27" s="8"/>
      <c r="C27" s="15"/>
      <c r="D27" s="15"/>
      <c r="E27" s="15"/>
      <c r="F27" s="15"/>
      <c r="G27" s="15"/>
      <c r="H27" s="15"/>
      <c r="I27" s="15"/>
      <c r="J27" s="15"/>
      <c r="K27" s="15"/>
    </row>
    <row r="28" spans="1:11" x14ac:dyDescent="0.2">
      <c r="A28" s="1"/>
      <c r="B28" s="27" t="s">
        <v>28</v>
      </c>
      <c r="C28" s="10">
        <f>SUM(C22,C24,C26,C23)</f>
        <v>1160354.27</v>
      </c>
      <c r="D28" s="10">
        <f t="shared" ref="D28:K28" si="19">SUM(D22,D24,D26,D23)</f>
        <v>0</v>
      </c>
      <c r="E28" s="10">
        <f t="shared" si="19"/>
        <v>111454.64000000001</v>
      </c>
      <c r="F28" s="10">
        <f t="shared" si="19"/>
        <v>0</v>
      </c>
      <c r="G28" s="10">
        <f t="shared" si="19"/>
        <v>111454.64000000001</v>
      </c>
      <c r="H28" s="10">
        <f t="shared" si="19"/>
        <v>8882.1</v>
      </c>
      <c r="I28" s="10">
        <f t="shared" si="19"/>
        <v>1262926.81</v>
      </c>
      <c r="J28" s="10">
        <f t="shared" si="19"/>
        <v>2462036.2900000005</v>
      </c>
      <c r="K28" s="10">
        <f t="shared" si="19"/>
        <v>2385466.14</v>
      </c>
    </row>
  </sheetData>
  <mergeCells count="8">
    <mergeCell ref="H5:H6"/>
    <mergeCell ref="I5:I6"/>
    <mergeCell ref="J5:K5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2019-05-09T07:21:37Z</cp:lastPrinted>
  <dcterms:created xsi:type="dcterms:W3CDTF">2019-04-02T09:20:22Z</dcterms:created>
  <dcterms:modified xsi:type="dcterms:W3CDTF">2020-06-10T07:01:35Z</dcterms:modified>
</cp:coreProperties>
</file>