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G24" i="1"/>
  <c r="J25" i="2"/>
  <c r="G25"/>
  <c r="I25" s="1"/>
  <c r="J23"/>
  <c r="G23"/>
  <c r="I23" s="1"/>
  <c r="G22"/>
  <c r="I22" s="1"/>
  <c r="H20"/>
  <c r="F20"/>
  <c r="E20"/>
  <c r="D20"/>
  <c r="C20"/>
  <c r="J19"/>
  <c r="J20" s="1"/>
  <c r="G19"/>
  <c r="G20" s="1"/>
  <c r="H18"/>
  <c r="F18"/>
  <c r="E18"/>
  <c r="D18"/>
  <c r="C18"/>
  <c r="J17"/>
  <c r="J18" s="1"/>
  <c r="G17"/>
  <c r="G18" s="1"/>
  <c r="H16"/>
  <c r="F16"/>
  <c r="E16"/>
  <c r="D16"/>
  <c r="C16"/>
  <c r="J15"/>
  <c r="G15"/>
  <c r="I15" s="1"/>
  <c r="J14"/>
  <c r="G14"/>
  <c r="I14" s="1"/>
  <c r="J13"/>
  <c r="G13"/>
  <c r="I13" s="1"/>
  <c r="J12"/>
  <c r="G12"/>
  <c r="H11"/>
  <c r="F11"/>
  <c r="E11"/>
  <c r="D11"/>
  <c r="C11"/>
  <c r="J10"/>
  <c r="G10"/>
  <c r="J9"/>
  <c r="G9"/>
  <c r="I9" s="1"/>
  <c r="A9"/>
  <c r="A10" s="1"/>
  <c r="A12" s="1"/>
  <c r="H8"/>
  <c r="F8"/>
  <c r="E8"/>
  <c r="D8"/>
  <c r="C8"/>
  <c r="J7"/>
  <c r="J8" s="1"/>
  <c r="G7"/>
  <c r="I7" s="1"/>
  <c r="F21" l="1"/>
  <c r="D21"/>
  <c r="D27" s="1"/>
  <c r="I17"/>
  <c r="I18" s="1"/>
  <c r="I19"/>
  <c r="I20" s="1"/>
  <c r="E21"/>
  <c r="G11"/>
  <c r="C21"/>
  <c r="C27" s="1"/>
  <c r="J11"/>
  <c r="H21"/>
  <c r="H27" s="1"/>
  <c r="I10"/>
  <c r="I11" s="1"/>
  <c r="G16"/>
  <c r="F27"/>
  <c r="J16"/>
  <c r="I8"/>
  <c r="G8"/>
  <c r="I12"/>
  <c r="J21" l="1"/>
  <c r="G21"/>
  <c r="G27" s="1"/>
  <c r="E27"/>
  <c r="I16"/>
  <c r="I21" l="1"/>
  <c r="J27"/>
  <c r="I27" l="1"/>
  <c r="K26" i="1"/>
  <c r="G26"/>
  <c r="K24"/>
  <c r="K23"/>
  <c r="G23"/>
  <c r="J21"/>
  <c r="I21"/>
  <c r="H21"/>
  <c r="F21"/>
  <c r="E21"/>
  <c r="D21"/>
  <c r="C21"/>
  <c r="K20"/>
  <c r="G20"/>
  <c r="J19"/>
  <c r="I19"/>
  <c r="H19"/>
  <c r="F19"/>
  <c r="E19"/>
  <c r="D19"/>
  <c r="C19"/>
  <c r="K18"/>
  <c r="G18"/>
  <c r="J17"/>
  <c r="I17"/>
  <c r="H17"/>
  <c r="F17"/>
  <c r="E17"/>
  <c r="D17"/>
  <c r="C17"/>
  <c r="K16"/>
  <c r="G16"/>
  <c r="K15"/>
  <c r="G15"/>
  <c r="K14"/>
  <c r="G14"/>
  <c r="K13"/>
  <c r="G13"/>
  <c r="J12"/>
  <c r="I12"/>
  <c r="H12"/>
  <c r="F12"/>
  <c r="E12"/>
  <c r="D12"/>
  <c r="C12"/>
  <c r="K11"/>
  <c r="G11"/>
  <c r="K10"/>
  <c r="G10"/>
  <c r="A10"/>
  <c r="A11" s="1"/>
  <c r="A13" s="1"/>
  <c r="J9"/>
  <c r="I9"/>
  <c r="H9"/>
  <c r="F9"/>
  <c r="E9"/>
  <c r="D9"/>
  <c r="C9"/>
  <c r="K8"/>
  <c r="K9" s="1"/>
  <c r="G8"/>
  <c r="L16" l="1"/>
  <c r="K15" i="2" s="1"/>
  <c r="E22" i="1"/>
  <c r="E28" s="1"/>
  <c r="L13"/>
  <c r="L24"/>
  <c r="K23" i="2" s="1"/>
  <c r="D22" i="1"/>
  <c r="L11"/>
  <c r="K10" i="2" s="1"/>
  <c r="L14" i="1"/>
  <c r="K13" i="2" s="1"/>
  <c r="F22" i="1"/>
  <c r="F28" s="1"/>
  <c r="J22"/>
  <c r="J28" s="1"/>
  <c r="K19"/>
  <c r="L20"/>
  <c r="K19" i="2" s="1"/>
  <c r="I22" i="1"/>
  <c r="I28" s="1"/>
  <c r="K17"/>
  <c r="L15"/>
  <c r="K14" i="2" s="1"/>
  <c r="L18" i="1"/>
  <c r="K17" i="2" s="1"/>
  <c r="C22" i="1"/>
  <c r="G9"/>
  <c r="L8"/>
  <c r="K7" i="2" s="1"/>
  <c r="K12" i="1"/>
  <c r="H22"/>
  <c r="G17"/>
  <c r="K21"/>
  <c r="L26"/>
  <c r="K25" i="2" s="1"/>
  <c r="L23" i="1"/>
  <c r="K22" i="2" s="1"/>
  <c r="L10" i="1"/>
  <c r="K9" i="2" s="1"/>
  <c r="G21" i="1"/>
  <c r="G12"/>
  <c r="G19"/>
  <c r="L17" l="1"/>
  <c r="K12" i="2"/>
  <c r="K16" s="1"/>
  <c r="L19" i="1"/>
  <c r="L21"/>
  <c r="L9"/>
  <c r="K22"/>
  <c r="K28" s="1"/>
  <c r="G22"/>
  <c r="H28"/>
  <c r="D28"/>
  <c r="L12"/>
  <c r="K20" i="2"/>
  <c r="K18"/>
  <c r="K11"/>
  <c r="K8"/>
  <c r="C28" i="1"/>
  <c r="L22" l="1"/>
  <c r="L28" s="1"/>
  <c r="K21" i="2"/>
  <c r="G28" i="1"/>
  <c r="K27" i="2" l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<sst xmlns="http://schemas.openxmlformats.org/spreadsheetml/2006/main" count="69" uniqueCount="49">
  <si>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</si>
  <si>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</si>
  <si>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</si>
  <si>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</si>
  <si>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</si>
  <si>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</si>
  <si>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</si>
  <si>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</si>
  <si>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</si>
  <si>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</si>
  <si>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</si>
  <si>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</si>
  <si>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</si>
  <si>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</si>
  <si>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</si>
  <si>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</si>
  <si>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</si>
  <si>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</si>
  <si>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</si>
  <si>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</si>
  <si>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</si>
  <si>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</si>
  <si>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</si>
  <si>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</si>
  <si>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</si>
  <si>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</si>
  <si>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</si>
  <si>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</si>
  <si>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</si>
  <si>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</si>
  <si>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</si>
  <si>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</si>
  <si>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</si>
  <si>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</si>
  <si>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</si>
  <si>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</si>
  <si>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</si>
  <si>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</si>
  <si>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</si>
  <si>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</si>
  <si>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</si>
  <si>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</si>
  <si>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</si>
  <si>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</si>
  <si>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</si>
  <si>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</si>
  <si>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</si>
  <si>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im. Janusza Kusocińskiego w Opatówku</t>
  </si>
  <si>
    <t>Tabela nr 1a - Główne składniki aktywów trwałych  Szkoła Podstawowa im. Janusza Kusocińskiego w Opatówku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</si>
</sst>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0" fontId="3" fillId="2" borderId="2" xfId="0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28"/>
  <sheetViews>
    <sheetView tabSelected="1" workbookViewId="0">
      <selection activeCell="A32" sqref="A32:XFD230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3" spans="1:12" s="2" customFormat="1">
      <c r="B3" s="16" t="s">
        <v>48</v>
      </c>
    </row>
    <row r="4" spans="1:12" s="2" customFormat="1" ht="15.75" thickBot="1"/>
    <row r="5" spans="1:12" s="2" customFormat="1" ht="16.5" thickTop="1" thickBot="1">
      <c r="A5" s="53" t="s">
        <v>0</v>
      </c>
      <c r="B5" s="53" t="s">
        <v>1</v>
      </c>
      <c r="C5" s="53" t="s">
        <v>2</v>
      </c>
      <c r="D5" s="53" t="s">
        <v>3</v>
      </c>
      <c r="E5" s="53"/>
      <c r="F5" s="53"/>
      <c r="G5" s="53" t="s">
        <v>6</v>
      </c>
      <c r="H5" s="53" t="s">
        <v>7</v>
      </c>
      <c r="I5" s="53"/>
      <c r="J5" s="53"/>
      <c r="K5" s="53" t="s">
        <v>11</v>
      </c>
      <c r="L5" s="53" t="s">
        <v>12</v>
      </c>
    </row>
    <row r="6" spans="1:12" s="2" customFormat="1" ht="28.5" customHeight="1" thickTop="1" thickBot="1">
      <c r="A6" s="53"/>
      <c r="B6" s="53"/>
      <c r="C6" s="53"/>
      <c r="D6" s="51" t="s">
        <v>37</v>
      </c>
      <c r="E6" s="51" t="s">
        <v>5</v>
      </c>
      <c r="F6" s="51" t="s">
        <v>4</v>
      </c>
      <c r="G6" s="53"/>
      <c r="H6" s="51" t="s">
        <v>8</v>
      </c>
      <c r="I6" s="51" t="s">
        <v>9</v>
      </c>
      <c r="J6" s="51" t="s">
        <v>10</v>
      </c>
      <c r="K6" s="53"/>
      <c r="L6" s="53"/>
    </row>
    <row r="7" spans="1:12" s="2" customFormat="1" ht="16.5" thickTop="1" thickBo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</row>
    <row r="8" spans="1:12" s="24" customFormat="1" ht="15.75" thickTop="1">
      <c r="A8" s="25">
        <v>0</v>
      </c>
      <c r="B8" s="26" t="s">
        <v>13</v>
      </c>
      <c r="C8" s="27">
        <v>18843.5</v>
      </c>
      <c r="D8" s="27">
        <v>0</v>
      </c>
      <c r="E8" s="27">
        <v>0</v>
      </c>
      <c r="F8" s="27">
        <v>0</v>
      </c>
      <c r="G8" s="27">
        <f>D8+E8+F8</f>
        <v>0</v>
      </c>
      <c r="H8" s="27">
        <v>0</v>
      </c>
      <c r="I8" s="27">
        <v>0</v>
      </c>
      <c r="J8" s="27">
        <v>0</v>
      </c>
      <c r="K8" s="27">
        <f>H8+I8+J8</f>
        <v>0</v>
      </c>
      <c r="L8" s="27">
        <f>C8+G8-K8</f>
        <v>18843.5</v>
      </c>
    </row>
    <row r="9" spans="1:12" s="24" customFormat="1">
      <c r="A9" s="28"/>
      <c r="B9" s="29" t="s">
        <v>39</v>
      </c>
      <c r="C9" s="30">
        <f>C8</f>
        <v>18843.5</v>
      </c>
      <c r="D9" s="30">
        <f t="shared" ref="D9:L9" si="0">D8</f>
        <v>0</v>
      </c>
      <c r="E9" s="30">
        <f t="shared" si="0"/>
        <v>0</v>
      </c>
      <c r="F9" s="30">
        <f t="shared" si="0"/>
        <v>0</v>
      </c>
      <c r="G9" s="30">
        <f t="shared" si="0"/>
        <v>0</v>
      </c>
      <c r="H9" s="30">
        <f t="shared" si="0"/>
        <v>0</v>
      </c>
      <c r="I9" s="30">
        <f t="shared" si="0"/>
        <v>0</v>
      </c>
      <c r="J9" s="30">
        <f t="shared" si="0"/>
        <v>0</v>
      </c>
      <c r="K9" s="30">
        <f t="shared" si="0"/>
        <v>0</v>
      </c>
      <c r="L9" s="30">
        <f t="shared" si="0"/>
        <v>18843.5</v>
      </c>
    </row>
    <row r="10" spans="1:12" s="24" customFormat="1">
      <c r="A10" s="31">
        <f>A8+1</f>
        <v>1</v>
      </c>
      <c r="B10" s="32" t="s">
        <v>30</v>
      </c>
      <c r="C10" s="23">
        <v>12775922.02</v>
      </c>
      <c r="D10" s="23">
        <v>0</v>
      </c>
      <c r="E10" s="23">
        <v>0</v>
      </c>
      <c r="F10" s="23">
        <v>0</v>
      </c>
      <c r="G10" s="27">
        <f t="shared" ref="G10:G11" si="1">D10+E10+F10</f>
        <v>0</v>
      </c>
      <c r="H10" s="23">
        <v>0</v>
      </c>
      <c r="I10" s="23">
        <v>0</v>
      </c>
      <c r="J10" s="23">
        <v>0</v>
      </c>
      <c r="K10" s="27">
        <f t="shared" ref="K10:K11" si="2">H10+I10+J10</f>
        <v>0</v>
      </c>
      <c r="L10" s="27">
        <f t="shared" ref="L10:L11" si="3">C10+G10-K10</f>
        <v>12775922.02</v>
      </c>
    </row>
    <row r="11" spans="1:12" s="24" customFormat="1">
      <c r="A11" s="31">
        <f t="shared" ref="A11" si="4">A10+1</f>
        <v>2</v>
      </c>
      <c r="B11" s="32" t="s">
        <v>31</v>
      </c>
      <c r="C11" s="23">
        <v>0</v>
      </c>
      <c r="D11" s="23">
        <v>369851.68</v>
      </c>
      <c r="E11" s="23">
        <v>0</v>
      </c>
      <c r="F11" s="23">
        <v>0</v>
      </c>
      <c r="G11" s="27">
        <f t="shared" si="1"/>
        <v>369851.68</v>
      </c>
      <c r="H11" s="23">
        <v>0</v>
      </c>
      <c r="I11" s="23">
        <v>0</v>
      </c>
      <c r="J11" s="23">
        <v>0</v>
      </c>
      <c r="K11" s="27">
        <f t="shared" si="2"/>
        <v>0</v>
      </c>
      <c r="L11" s="27">
        <f t="shared" si="3"/>
        <v>369851.68</v>
      </c>
    </row>
    <row r="12" spans="1:12" s="24" customFormat="1">
      <c r="A12" s="33"/>
      <c r="B12" s="34" t="s">
        <v>38</v>
      </c>
      <c r="C12" s="35">
        <f t="shared" ref="C12:L12" si="5">C10+C11</f>
        <v>12775922.02</v>
      </c>
      <c r="D12" s="35">
        <f t="shared" si="5"/>
        <v>369851.68</v>
      </c>
      <c r="E12" s="35">
        <f t="shared" si="5"/>
        <v>0</v>
      </c>
      <c r="F12" s="35">
        <f t="shared" si="5"/>
        <v>0</v>
      </c>
      <c r="G12" s="35">
        <f t="shared" si="5"/>
        <v>369851.68</v>
      </c>
      <c r="H12" s="35">
        <f t="shared" si="5"/>
        <v>0</v>
      </c>
      <c r="I12" s="35">
        <f t="shared" si="5"/>
        <v>0</v>
      </c>
      <c r="J12" s="35">
        <f t="shared" si="5"/>
        <v>0</v>
      </c>
      <c r="K12" s="35">
        <f t="shared" si="5"/>
        <v>0</v>
      </c>
      <c r="L12" s="35">
        <f t="shared" si="5"/>
        <v>13145773.699999999</v>
      </c>
    </row>
    <row r="13" spans="1:12" s="24" customFormat="1">
      <c r="A13" s="31">
        <f>A11+1</f>
        <v>3</v>
      </c>
      <c r="B13" s="36" t="s">
        <v>32</v>
      </c>
      <c r="C13" s="23">
        <v>243296.35</v>
      </c>
      <c r="D13" s="23">
        <v>0</v>
      </c>
      <c r="E13" s="23">
        <v>0</v>
      </c>
      <c r="F13" s="23">
        <v>0</v>
      </c>
      <c r="G13" s="27">
        <f t="shared" ref="G13:G16" si="6">D13+E13+F13</f>
        <v>0</v>
      </c>
      <c r="H13" s="23">
        <v>0</v>
      </c>
      <c r="I13" s="23">
        <v>0</v>
      </c>
      <c r="J13" s="23">
        <v>0</v>
      </c>
      <c r="K13" s="27">
        <f t="shared" ref="K13:K16" si="7">H13+I13+J13</f>
        <v>0</v>
      </c>
      <c r="L13" s="27">
        <f t="shared" ref="L13:L16" si="8">C13+G13-K13</f>
        <v>243296.35</v>
      </c>
    </row>
    <row r="14" spans="1:12" s="24" customFormat="1" ht="25.5">
      <c r="A14" s="31">
        <v>4</v>
      </c>
      <c r="B14" s="36" t="s">
        <v>35</v>
      </c>
      <c r="C14" s="23">
        <v>0</v>
      </c>
      <c r="D14" s="23">
        <v>0</v>
      </c>
      <c r="E14" s="23">
        <v>0</v>
      </c>
      <c r="F14" s="23">
        <v>0</v>
      </c>
      <c r="G14" s="27">
        <f t="shared" si="6"/>
        <v>0</v>
      </c>
      <c r="H14" s="23">
        <v>0</v>
      </c>
      <c r="I14" s="23">
        <v>0</v>
      </c>
      <c r="J14" s="23">
        <v>0</v>
      </c>
      <c r="K14" s="27">
        <f t="shared" si="7"/>
        <v>0</v>
      </c>
      <c r="L14" s="27">
        <f t="shared" si="8"/>
        <v>0</v>
      </c>
    </row>
    <row r="15" spans="1:12" s="24" customFormat="1">
      <c r="A15" s="31">
        <v>5</v>
      </c>
      <c r="B15" s="32" t="s">
        <v>33</v>
      </c>
      <c r="C15" s="23">
        <v>0</v>
      </c>
      <c r="D15" s="23">
        <v>0</v>
      </c>
      <c r="E15" s="23">
        <v>0</v>
      </c>
      <c r="F15" s="23">
        <v>0</v>
      </c>
      <c r="G15" s="27">
        <f t="shared" si="6"/>
        <v>0</v>
      </c>
      <c r="H15" s="23">
        <v>0</v>
      </c>
      <c r="I15" s="23">
        <v>0</v>
      </c>
      <c r="J15" s="23">
        <v>0</v>
      </c>
      <c r="K15" s="27">
        <f t="shared" si="7"/>
        <v>0</v>
      </c>
      <c r="L15" s="27">
        <f t="shared" si="8"/>
        <v>0</v>
      </c>
    </row>
    <row r="16" spans="1:12" s="24" customFormat="1">
      <c r="A16" s="31">
        <v>6</v>
      </c>
      <c r="B16" s="36" t="s">
        <v>34</v>
      </c>
      <c r="C16" s="23">
        <v>66814.95</v>
      </c>
      <c r="D16" s="23">
        <v>0</v>
      </c>
      <c r="E16" s="23">
        <v>0</v>
      </c>
      <c r="F16" s="23">
        <v>0</v>
      </c>
      <c r="G16" s="27">
        <f t="shared" si="6"/>
        <v>0</v>
      </c>
      <c r="H16" s="23">
        <v>0</v>
      </c>
      <c r="I16" s="23">
        <v>0</v>
      </c>
      <c r="J16" s="23">
        <v>0</v>
      </c>
      <c r="K16" s="27">
        <f t="shared" si="7"/>
        <v>0</v>
      </c>
      <c r="L16" s="27">
        <f t="shared" si="8"/>
        <v>66814.95</v>
      </c>
    </row>
    <row r="17" spans="1:12" s="24" customFormat="1">
      <c r="A17" s="33"/>
      <c r="B17" s="37" t="s">
        <v>40</v>
      </c>
      <c r="C17" s="35">
        <f>C13+C14+C15+C16</f>
        <v>310111.3</v>
      </c>
      <c r="D17" s="35">
        <f t="shared" ref="D17:L17" si="9">D13+D14+D15+D16</f>
        <v>0</v>
      </c>
      <c r="E17" s="35">
        <f t="shared" si="9"/>
        <v>0</v>
      </c>
      <c r="F17" s="35">
        <f t="shared" si="9"/>
        <v>0</v>
      </c>
      <c r="G17" s="35">
        <f t="shared" si="9"/>
        <v>0</v>
      </c>
      <c r="H17" s="35">
        <f t="shared" si="9"/>
        <v>0</v>
      </c>
      <c r="I17" s="35">
        <f t="shared" si="9"/>
        <v>0</v>
      </c>
      <c r="J17" s="35">
        <f t="shared" si="9"/>
        <v>0</v>
      </c>
      <c r="K17" s="35">
        <f t="shared" si="9"/>
        <v>0</v>
      </c>
      <c r="L17" s="35">
        <f t="shared" si="9"/>
        <v>310111.3</v>
      </c>
    </row>
    <row r="18" spans="1:12" s="24" customFormat="1">
      <c r="A18" s="31">
        <v>7</v>
      </c>
      <c r="B18" s="36" t="s">
        <v>14</v>
      </c>
      <c r="C18" s="23">
        <v>0</v>
      </c>
      <c r="D18" s="23">
        <v>0</v>
      </c>
      <c r="E18" s="23">
        <v>0</v>
      </c>
      <c r="F18" s="23">
        <v>0</v>
      </c>
      <c r="G18" s="27">
        <f t="shared" ref="G18" si="10">D18+E18+F18</f>
        <v>0</v>
      </c>
      <c r="H18" s="23">
        <v>0</v>
      </c>
      <c r="I18" s="23">
        <v>0</v>
      </c>
      <c r="J18" s="23">
        <v>0</v>
      </c>
      <c r="K18" s="27">
        <f t="shared" ref="K18" si="11">H18+I18+J18</f>
        <v>0</v>
      </c>
      <c r="L18" s="27">
        <f t="shared" ref="L18" si="12">C18+G18-K18</f>
        <v>0</v>
      </c>
    </row>
    <row r="19" spans="1:12" s="24" customFormat="1">
      <c r="A19" s="33"/>
      <c r="B19" s="37" t="s">
        <v>41</v>
      </c>
      <c r="C19" s="35">
        <f>C18</f>
        <v>0</v>
      </c>
      <c r="D19" s="35">
        <f t="shared" ref="D19:L19" si="13">D18</f>
        <v>0</v>
      </c>
      <c r="E19" s="35">
        <f t="shared" si="13"/>
        <v>0</v>
      </c>
      <c r="F19" s="35">
        <f t="shared" si="13"/>
        <v>0</v>
      </c>
      <c r="G19" s="35">
        <f t="shared" si="13"/>
        <v>0</v>
      </c>
      <c r="H19" s="35">
        <f t="shared" si="13"/>
        <v>0</v>
      </c>
      <c r="I19" s="35">
        <f t="shared" si="13"/>
        <v>0</v>
      </c>
      <c r="J19" s="35">
        <f t="shared" si="13"/>
        <v>0</v>
      </c>
      <c r="K19" s="35">
        <f t="shared" si="13"/>
        <v>0</v>
      </c>
      <c r="L19" s="35">
        <f t="shared" si="13"/>
        <v>0</v>
      </c>
    </row>
    <row r="20" spans="1:12" s="24" customFormat="1">
      <c r="A20" s="31">
        <v>8</v>
      </c>
      <c r="B20" s="32" t="s">
        <v>36</v>
      </c>
      <c r="C20" s="23">
        <v>107307.67</v>
      </c>
      <c r="D20" s="23">
        <v>0</v>
      </c>
      <c r="E20" s="23">
        <v>0</v>
      </c>
      <c r="F20" s="23">
        <v>0</v>
      </c>
      <c r="G20" s="27">
        <f t="shared" ref="G20" si="14">D20+E20+F20</f>
        <v>0</v>
      </c>
      <c r="H20" s="23">
        <v>0</v>
      </c>
      <c r="I20" s="23">
        <v>0</v>
      </c>
      <c r="J20" s="23">
        <v>0</v>
      </c>
      <c r="K20" s="27">
        <f t="shared" ref="K20" si="15">H20+I20+J20</f>
        <v>0</v>
      </c>
      <c r="L20" s="27">
        <f t="shared" ref="L20" si="16">C20+G20-K20</f>
        <v>107307.67</v>
      </c>
    </row>
    <row r="21" spans="1:12" s="24" customFormat="1">
      <c r="A21" s="33"/>
      <c r="B21" s="34" t="s">
        <v>42</v>
      </c>
      <c r="C21" s="30">
        <f>C20</f>
        <v>107307.67</v>
      </c>
      <c r="D21" s="30">
        <f t="shared" ref="D21:L21" si="17">D20</f>
        <v>0</v>
      </c>
      <c r="E21" s="30">
        <f t="shared" si="17"/>
        <v>0</v>
      </c>
      <c r="F21" s="30">
        <f t="shared" si="17"/>
        <v>0</v>
      </c>
      <c r="G21" s="30">
        <f t="shared" si="17"/>
        <v>0</v>
      </c>
      <c r="H21" s="30">
        <f t="shared" si="17"/>
        <v>0</v>
      </c>
      <c r="I21" s="30">
        <f t="shared" si="17"/>
        <v>0</v>
      </c>
      <c r="J21" s="30">
        <f t="shared" si="17"/>
        <v>0</v>
      </c>
      <c r="K21" s="30">
        <f t="shared" si="17"/>
        <v>0</v>
      </c>
      <c r="L21" s="30">
        <f t="shared" si="17"/>
        <v>107307.67</v>
      </c>
    </row>
    <row r="22" spans="1:12" s="24" customFormat="1">
      <c r="A22" s="38"/>
      <c r="B22" s="39" t="s">
        <v>29</v>
      </c>
      <c r="C22" s="40">
        <f>C9+C12+C17+C19+C21</f>
        <v>13212184.49</v>
      </c>
      <c r="D22" s="40">
        <f t="shared" ref="D22:L22" si="18">D9+D12+D17+D19+D21</f>
        <v>369851.68</v>
      </c>
      <c r="E22" s="40">
        <f t="shared" si="18"/>
        <v>0</v>
      </c>
      <c r="F22" s="40">
        <f t="shared" si="18"/>
        <v>0</v>
      </c>
      <c r="G22" s="40">
        <f t="shared" si="18"/>
        <v>369851.68</v>
      </c>
      <c r="H22" s="40">
        <f t="shared" si="18"/>
        <v>0</v>
      </c>
      <c r="I22" s="40">
        <f t="shared" si="18"/>
        <v>0</v>
      </c>
      <c r="J22" s="40">
        <f t="shared" si="18"/>
        <v>0</v>
      </c>
      <c r="K22" s="40">
        <f t="shared" si="18"/>
        <v>0</v>
      </c>
      <c r="L22" s="40">
        <f t="shared" si="18"/>
        <v>13582036.17</v>
      </c>
    </row>
    <row r="23" spans="1:12" s="24" customFormat="1">
      <c r="A23" s="41">
        <v>1</v>
      </c>
      <c r="B23" s="42" t="s">
        <v>43</v>
      </c>
      <c r="C23" s="43">
        <v>1291751.3</v>
      </c>
      <c r="D23" s="43">
        <v>7187.31</v>
      </c>
      <c r="E23" s="43">
        <v>100012.84</v>
      </c>
      <c r="F23" s="43">
        <v>0</v>
      </c>
      <c r="G23" s="43">
        <f>D23+E23+F23</f>
        <v>107200.15</v>
      </c>
      <c r="H23" s="43">
        <v>0</v>
      </c>
      <c r="I23" s="43">
        <v>0</v>
      </c>
      <c r="J23" s="43">
        <v>0</v>
      </c>
      <c r="K23" s="43">
        <f>H23+I23+J23</f>
        <v>0</v>
      </c>
      <c r="L23" s="43">
        <f>C23+G23-K23</f>
        <v>1398951.45</v>
      </c>
    </row>
    <row r="24" spans="1:12" s="24" customFormat="1">
      <c r="A24" s="21">
        <v>2</v>
      </c>
      <c r="B24" s="22" t="s">
        <v>26</v>
      </c>
      <c r="C24" s="23">
        <v>21570.19</v>
      </c>
      <c r="D24" s="23">
        <v>0</v>
      </c>
      <c r="E24" s="23">
        <v>1107</v>
      </c>
      <c r="F24" s="23">
        <v>0</v>
      </c>
      <c r="G24" s="23">
        <f t="shared" ref="G24" si="19">D24+E24+F24</f>
        <v>1107</v>
      </c>
      <c r="H24" s="23">
        <v>0</v>
      </c>
      <c r="I24" s="23">
        <v>0</v>
      </c>
      <c r="J24" s="23">
        <v>0</v>
      </c>
      <c r="K24" s="23">
        <f>H24+I24+J24</f>
        <v>0</v>
      </c>
      <c r="L24" s="23">
        <f>C24+G24-K24</f>
        <v>22677.19</v>
      </c>
    </row>
    <row r="25" spans="1:12" s="24" customFormat="1">
      <c r="A25" s="44" t="s">
        <v>15</v>
      </c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</row>
    <row r="26" spans="1:12" s="24" customFormat="1">
      <c r="A26" s="21">
        <v>3</v>
      </c>
      <c r="B26" s="22" t="s">
        <v>27</v>
      </c>
      <c r="C26" s="23">
        <v>225750.98</v>
      </c>
      <c r="D26" s="23">
        <v>0</v>
      </c>
      <c r="E26" s="23">
        <v>47460.11</v>
      </c>
      <c r="F26" s="23">
        <v>0</v>
      </c>
      <c r="G26" s="23">
        <f>D26+E26+F26</f>
        <v>47460.11</v>
      </c>
      <c r="H26" s="23">
        <v>0</v>
      </c>
      <c r="I26" s="23">
        <v>0</v>
      </c>
      <c r="J26" s="23">
        <v>0</v>
      </c>
      <c r="K26" s="23">
        <f>H26+I26+J26</f>
        <v>0</v>
      </c>
      <c r="L26" s="23">
        <f>C26+G26-K26</f>
        <v>273211.09000000003</v>
      </c>
    </row>
    <row r="27" spans="1:12" s="24" customFormat="1">
      <c r="A27" s="44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</row>
    <row r="28" spans="1:12" s="24" customFormat="1">
      <c r="A28" s="21"/>
      <c r="B28" s="22" t="s">
        <v>28</v>
      </c>
      <c r="C28" s="46">
        <f t="shared" ref="C28:K28" si="20">C22+C23+C24+C26</f>
        <v>14751256.960000001</v>
      </c>
      <c r="D28" s="46">
        <f t="shared" si="20"/>
        <v>377038.99</v>
      </c>
      <c r="E28" s="46">
        <f t="shared" si="20"/>
        <v>148579.95000000001</v>
      </c>
      <c r="F28" s="46">
        <f t="shared" si="20"/>
        <v>0</v>
      </c>
      <c r="G28" s="46">
        <f t="shared" si="20"/>
        <v>525618.93999999994</v>
      </c>
      <c r="H28" s="46">
        <f t="shared" si="20"/>
        <v>0</v>
      </c>
      <c r="I28" s="46">
        <f t="shared" si="20"/>
        <v>0</v>
      </c>
      <c r="J28" s="46">
        <f t="shared" si="20"/>
        <v>0</v>
      </c>
      <c r="K28" s="46">
        <f t="shared" si="20"/>
        <v>0</v>
      </c>
      <c r="L28" s="46">
        <f>L22+L23+L24+L26</f>
        <v>15276875.899999999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"/>
  <sheetViews>
    <sheetView workbookViewId="0">
      <selection activeCell="B29" sqref="B29:B237"/>
    </sheetView>
  </sheetViews>
  <sheetFormatPr defaultRowHeight="1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1" spans="1:11" ht="18.75" customHeight="1"/>
    <row r="2" spans="1:11" s="2" customFormat="1">
      <c r="B2" s="16" t="s">
        <v>47</v>
      </c>
      <c r="C2" s="16"/>
      <c r="D2" s="16"/>
    </row>
    <row r="3" spans="1:11" s="2" customFormat="1" ht="15.75" thickBot="1"/>
    <row r="4" spans="1:11" s="2" customFormat="1" ht="16.5" thickTop="1" thickBot="1">
      <c r="A4" s="53" t="s">
        <v>0</v>
      </c>
      <c r="B4" s="53" t="s">
        <v>1</v>
      </c>
      <c r="C4" s="53" t="s">
        <v>16</v>
      </c>
      <c r="D4" s="53" t="s">
        <v>17</v>
      </c>
      <c r="E4" s="53"/>
      <c r="F4" s="53"/>
      <c r="G4" s="53" t="s">
        <v>20</v>
      </c>
      <c r="H4" s="53" t="s">
        <v>21</v>
      </c>
      <c r="I4" s="53" t="s">
        <v>22</v>
      </c>
      <c r="J4" s="53" t="s">
        <v>23</v>
      </c>
      <c r="K4" s="53"/>
    </row>
    <row r="5" spans="1:11" s="2" customFormat="1" ht="24" thickTop="1" thickBot="1">
      <c r="A5" s="53"/>
      <c r="B5" s="53"/>
      <c r="C5" s="53"/>
      <c r="D5" s="51" t="s">
        <v>18</v>
      </c>
      <c r="E5" s="51" t="s">
        <v>19</v>
      </c>
      <c r="F5" s="51" t="s">
        <v>10</v>
      </c>
      <c r="G5" s="53"/>
      <c r="H5" s="53"/>
      <c r="I5" s="53"/>
      <c r="J5" s="51" t="s">
        <v>24</v>
      </c>
      <c r="K5" s="51" t="s">
        <v>25</v>
      </c>
    </row>
    <row r="6" spans="1:11" s="2" customFormat="1" ht="16.5" thickTop="1" thickBot="1">
      <c r="A6" s="3">
        <v>1</v>
      </c>
      <c r="B6" s="3">
        <v>2</v>
      </c>
      <c r="C6" s="17">
        <v>13</v>
      </c>
      <c r="D6" s="17">
        <v>14</v>
      </c>
      <c r="E6" s="17">
        <v>15</v>
      </c>
      <c r="F6" s="17">
        <v>16</v>
      </c>
      <c r="G6" s="17">
        <v>17</v>
      </c>
      <c r="H6" s="17">
        <v>18</v>
      </c>
      <c r="I6" s="17">
        <v>19</v>
      </c>
      <c r="J6" s="17">
        <v>20</v>
      </c>
      <c r="K6" s="17">
        <v>21</v>
      </c>
    </row>
    <row r="7" spans="1:11" s="2" customFormat="1" ht="15.75" thickTop="1">
      <c r="A7" s="4">
        <v>0</v>
      </c>
      <c r="B7" s="5" t="s">
        <v>13</v>
      </c>
      <c r="C7" s="47">
        <v>0</v>
      </c>
      <c r="D7" s="47">
        <v>0</v>
      </c>
      <c r="E7" s="47">
        <v>0</v>
      </c>
      <c r="F7" s="47">
        <v>0</v>
      </c>
      <c r="G7" s="47">
        <f>SUM(D7:F7)</f>
        <v>0</v>
      </c>
      <c r="H7" s="47">
        <v>0</v>
      </c>
      <c r="I7" s="47">
        <f>SUM(C7+G7-H7)</f>
        <v>0</v>
      </c>
      <c r="J7" s="47">
        <f>SUM('Aktywa trwałe'!C8-Umorzenie!C7)</f>
        <v>18843.5</v>
      </c>
      <c r="K7" s="47">
        <f>'Aktywa trwałe'!L8-Umorzenie!I7</f>
        <v>18843.5</v>
      </c>
    </row>
    <row r="8" spans="1:11" s="2" customFormat="1">
      <c r="A8" s="18"/>
      <c r="B8" s="19" t="s">
        <v>46</v>
      </c>
      <c r="C8" s="48">
        <f>C7</f>
        <v>0</v>
      </c>
      <c r="D8" s="48">
        <f t="shared" ref="D8:K8" si="0">D7</f>
        <v>0</v>
      </c>
      <c r="E8" s="48">
        <f t="shared" si="0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18843.5</v>
      </c>
      <c r="K8" s="48">
        <f t="shared" si="0"/>
        <v>18843.5</v>
      </c>
    </row>
    <row r="9" spans="1:11" s="2" customFormat="1">
      <c r="A9" s="6">
        <f>A7+1</f>
        <v>1</v>
      </c>
      <c r="B9" s="7" t="s">
        <v>30</v>
      </c>
      <c r="C9" s="47">
        <v>4582686.3600000003</v>
      </c>
      <c r="D9" s="47">
        <v>0</v>
      </c>
      <c r="E9" s="47">
        <v>318875.82</v>
      </c>
      <c r="F9" s="47">
        <v>0</v>
      </c>
      <c r="G9" s="47">
        <f t="shared" ref="G9:G10" si="1">SUM(D9:F9)</f>
        <v>318875.82</v>
      </c>
      <c r="H9" s="47">
        <v>0</v>
      </c>
      <c r="I9" s="47">
        <f t="shared" ref="I9:I10" si="2">SUM(C9+G9-H9)</f>
        <v>4901562.1800000006</v>
      </c>
      <c r="J9" s="47">
        <f>SUM('Aktywa trwałe'!C10-Umorzenie!C9)</f>
        <v>8193235.6599999992</v>
      </c>
      <c r="K9" s="47">
        <f>'Aktywa trwałe'!L10-Umorzenie!I9</f>
        <v>7874359.8399999989</v>
      </c>
    </row>
    <row r="10" spans="1:11" s="2" customFormat="1">
      <c r="A10" s="6">
        <f t="shared" ref="A10" si="3">A9+1</f>
        <v>2</v>
      </c>
      <c r="B10" s="7" t="s">
        <v>31</v>
      </c>
      <c r="C10" s="47">
        <v>0</v>
      </c>
      <c r="D10" s="47">
        <v>0</v>
      </c>
      <c r="E10" s="47">
        <v>770.52</v>
      </c>
      <c r="F10" s="47">
        <v>0</v>
      </c>
      <c r="G10" s="47">
        <f t="shared" si="1"/>
        <v>770.52</v>
      </c>
      <c r="H10" s="47">
        <v>0</v>
      </c>
      <c r="I10" s="47">
        <f t="shared" si="2"/>
        <v>770.52</v>
      </c>
      <c r="J10" s="47">
        <f>SUM('Aktywa trwałe'!C11-Umorzenie!C10)</f>
        <v>0</v>
      </c>
      <c r="K10" s="47">
        <f>'Aktywa trwałe'!L11-Umorzenie!I10</f>
        <v>369081.16</v>
      </c>
    </row>
    <row r="11" spans="1:11" s="2" customFormat="1">
      <c r="A11" s="11"/>
      <c r="B11" s="12" t="s">
        <v>44</v>
      </c>
      <c r="C11" s="48">
        <f>C9+C10</f>
        <v>4582686.3600000003</v>
      </c>
      <c r="D11" s="48">
        <f t="shared" ref="D11:K11" si="4">D9+D10</f>
        <v>0</v>
      </c>
      <c r="E11" s="48">
        <f t="shared" si="4"/>
        <v>319646.34000000003</v>
      </c>
      <c r="F11" s="48">
        <f t="shared" si="4"/>
        <v>0</v>
      </c>
      <c r="G11" s="48">
        <f t="shared" si="4"/>
        <v>319646.34000000003</v>
      </c>
      <c r="H11" s="48">
        <f t="shared" si="4"/>
        <v>0</v>
      </c>
      <c r="I11" s="48">
        <f t="shared" si="4"/>
        <v>4902332.7</v>
      </c>
      <c r="J11" s="48">
        <f t="shared" si="4"/>
        <v>8193235.6599999992</v>
      </c>
      <c r="K11" s="48">
        <f t="shared" si="4"/>
        <v>8243440.9999999991</v>
      </c>
    </row>
    <row r="12" spans="1:11" s="2" customFormat="1" ht="15.75" customHeight="1">
      <c r="A12" s="6">
        <f>A10+1</f>
        <v>3</v>
      </c>
      <c r="B12" s="10" t="s">
        <v>32</v>
      </c>
      <c r="C12" s="47">
        <v>243296.35</v>
      </c>
      <c r="D12" s="47">
        <v>0</v>
      </c>
      <c r="E12" s="47">
        <v>0</v>
      </c>
      <c r="F12" s="47">
        <v>0</v>
      </c>
      <c r="G12" s="47">
        <f t="shared" ref="G12:G15" si="5">SUM(D12:F12)</f>
        <v>0</v>
      </c>
      <c r="H12" s="47">
        <v>0</v>
      </c>
      <c r="I12" s="47">
        <f t="shared" ref="I12:I15" si="6">SUM(C12+G12-H12)</f>
        <v>243296.35</v>
      </c>
      <c r="J12" s="47">
        <f>SUM('Aktywa trwałe'!C13-Umorzenie!C12)</f>
        <v>0</v>
      </c>
      <c r="K12" s="47">
        <f>'Aktywa trwałe'!L13-Umorzenie!I12</f>
        <v>0</v>
      </c>
    </row>
    <row r="13" spans="1:11" s="24" customFormat="1" ht="25.5" customHeight="1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3">
        <f t="shared" si="5"/>
        <v>0</v>
      </c>
      <c r="H13" s="23">
        <v>0</v>
      </c>
      <c r="I13" s="23">
        <f t="shared" si="6"/>
        <v>0</v>
      </c>
      <c r="J13" s="23">
        <f>SUM('Aktywa trwałe'!C14-Umorzenie!C13)</f>
        <v>0</v>
      </c>
      <c r="K13" s="23">
        <f>'Aktywa trwałe'!L14-Umorzenie!I13</f>
        <v>0</v>
      </c>
    </row>
    <row r="14" spans="1:11" s="2" customFormat="1">
      <c r="A14" s="6">
        <v>5</v>
      </c>
      <c r="B14" s="7" t="s">
        <v>33</v>
      </c>
      <c r="C14" s="47">
        <v>0</v>
      </c>
      <c r="D14" s="47">
        <v>0</v>
      </c>
      <c r="E14" s="47">
        <v>0</v>
      </c>
      <c r="F14" s="47">
        <v>0</v>
      </c>
      <c r="G14" s="47">
        <f t="shared" si="5"/>
        <v>0</v>
      </c>
      <c r="H14" s="47">
        <v>0</v>
      </c>
      <c r="I14" s="47">
        <f t="shared" si="6"/>
        <v>0</v>
      </c>
      <c r="J14" s="47">
        <f>SUM('Aktywa trwałe'!C15-Umorzenie!C14)</f>
        <v>0</v>
      </c>
      <c r="K14" s="47">
        <f>'Aktywa trwałe'!L15-Umorzenie!I14</f>
        <v>0</v>
      </c>
    </row>
    <row r="15" spans="1:11" s="2" customFormat="1">
      <c r="A15" s="6">
        <v>6</v>
      </c>
      <c r="B15" s="10" t="s">
        <v>34</v>
      </c>
      <c r="C15" s="47">
        <v>49529.77</v>
      </c>
      <c r="D15" s="47">
        <v>0</v>
      </c>
      <c r="E15" s="47">
        <v>0</v>
      </c>
      <c r="F15" s="47">
        <v>0</v>
      </c>
      <c r="G15" s="47">
        <f t="shared" si="5"/>
        <v>0</v>
      </c>
      <c r="H15" s="47">
        <v>0</v>
      </c>
      <c r="I15" s="47">
        <f t="shared" si="6"/>
        <v>49529.77</v>
      </c>
      <c r="J15" s="47">
        <f>SUM('Aktywa trwałe'!C16-Umorzenie!C15)</f>
        <v>17285.18</v>
      </c>
      <c r="K15" s="47">
        <f>'Aktywa trwałe'!L16-Umorzenie!I15</f>
        <v>17285.18</v>
      </c>
    </row>
    <row r="16" spans="1:11" s="2" customFormat="1">
      <c r="A16" s="11"/>
      <c r="B16" s="20" t="s">
        <v>45</v>
      </c>
      <c r="C16" s="48">
        <f>C12+C13+C14+C15</f>
        <v>292826.12</v>
      </c>
      <c r="D16" s="48">
        <f t="shared" ref="D16:K16" si="7">D12+D13+D14+D15</f>
        <v>0</v>
      </c>
      <c r="E16" s="48">
        <f t="shared" si="7"/>
        <v>0</v>
      </c>
      <c r="F16" s="48">
        <f t="shared" si="7"/>
        <v>0</v>
      </c>
      <c r="G16" s="48">
        <f t="shared" si="7"/>
        <v>0</v>
      </c>
      <c r="H16" s="48">
        <f t="shared" si="7"/>
        <v>0</v>
      </c>
      <c r="I16" s="48">
        <f t="shared" si="7"/>
        <v>292826.12</v>
      </c>
      <c r="J16" s="48">
        <f t="shared" si="7"/>
        <v>17285.18</v>
      </c>
      <c r="K16" s="48">
        <f t="shared" si="7"/>
        <v>17285.18</v>
      </c>
    </row>
    <row r="17" spans="1:11" s="2" customFormat="1">
      <c r="A17" s="6">
        <v>7</v>
      </c>
      <c r="B17" s="10" t="s">
        <v>14</v>
      </c>
      <c r="C17" s="47">
        <v>0</v>
      </c>
      <c r="D17" s="47">
        <v>0</v>
      </c>
      <c r="E17" s="47">
        <v>0</v>
      </c>
      <c r="F17" s="47">
        <v>0</v>
      </c>
      <c r="G17" s="47">
        <f t="shared" ref="G17" si="8">SUM(D17:F17)</f>
        <v>0</v>
      </c>
      <c r="H17" s="47">
        <v>0</v>
      </c>
      <c r="I17" s="47">
        <f t="shared" ref="I17" si="9">SUM(C17+G17-H17)</f>
        <v>0</v>
      </c>
      <c r="J17" s="47">
        <f>SUM('Aktywa trwałe'!C18-Umorzenie!C17)</f>
        <v>0</v>
      </c>
      <c r="K17" s="47">
        <f>'Aktywa trwałe'!L18-Umorzenie!I17</f>
        <v>0</v>
      </c>
    </row>
    <row r="18" spans="1:11" s="2" customFormat="1">
      <c r="A18" s="11"/>
      <c r="B18" s="20" t="s">
        <v>41</v>
      </c>
      <c r="C18" s="48">
        <f>C17</f>
        <v>0</v>
      </c>
      <c r="D18" s="48">
        <f t="shared" ref="D18:K18" si="10">D17</f>
        <v>0</v>
      </c>
      <c r="E18" s="48">
        <f t="shared" si="10"/>
        <v>0</v>
      </c>
      <c r="F18" s="48">
        <f t="shared" si="10"/>
        <v>0</v>
      </c>
      <c r="G18" s="48">
        <f t="shared" si="10"/>
        <v>0</v>
      </c>
      <c r="H18" s="48">
        <f t="shared" si="10"/>
        <v>0</v>
      </c>
      <c r="I18" s="48">
        <f t="shared" si="10"/>
        <v>0</v>
      </c>
      <c r="J18" s="48">
        <f t="shared" si="10"/>
        <v>0</v>
      </c>
      <c r="K18" s="48">
        <f t="shared" si="10"/>
        <v>0</v>
      </c>
    </row>
    <row r="19" spans="1:11" s="2" customFormat="1">
      <c r="A19" s="6">
        <v>8</v>
      </c>
      <c r="B19" s="7" t="s">
        <v>36</v>
      </c>
      <c r="C19" s="47">
        <v>102910.01</v>
      </c>
      <c r="D19" s="47">
        <v>0</v>
      </c>
      <c r="E19" s="47">
        <v>3077.66</v>
      </c>
      <c r="F19" s="47">
        <v>0</v>
      </c>
      <c r="G19" s="47">
        <f t="shared" ref="G19" si="11">SUM(D19:F19)</f>
        <v>3077.66</v>
      </c>
      <c r="H19" s="47">
        <v>0</v>
      </c>
      <c r="I19" s="47">
        <f t="shared" ref="I19" si="12">SUM(C19+G19-H19)</f>
        <v>105987.67</v>
      </c>
      <c r="J19" s="47">
        <f>SUM('Aktywa trwałe'!C20-Umorzenie!C19)</f>
        <v>4397.6600000000035</v>
      </c>
      <c r="K19" s="47">
        <f>'Aktywa trwałe'!L20-Umorzenie!I19</f>
        <v>1320</v>
      </c>
    </row>
    <row r="20" spans="1:11" s="2" customFormat="1">
      <c r="A20" s="8"/>
      <c r="B20" s="9" t="s">
        <v>42</v>
      </c>
      <c r="C20" s="49">
        <f>C19</f>
        <v>102910.01</v>
      </c>
      <c r="D20" s="49">
        <f t="shared" ref="D20:K20" si="13">D19</f>
        <v>0</v>
      </c>
      <c r="E20" s="49">
        <f t="shared" si="13"/>
        <v>3077.66</v>
      </c>
      <c r="F20" s="49">
        <f t="shared" si="13"/>
        <v>0</v>
      </c>
      <c r="G20" s="49">
        <f t="shared" si="13"/>
        <v>3077.66</v>
      </c>
      <c r="H20" s="49">
        <f t="shared" si="13"/>
        <v>0</v>
      </c>
      <c r="I20" s="49">
        <f t="shared" si="13"/>
        <v>105987.67</v>
      </c>
      <c r="J20" s="49">
        <f t="shared" si="13"/>
        <v>4397.6600000000035</v>
      </c>
      <c r="K20" s="49">
        <f t="shared" si="13"/>
        <v>1320</v>
      </c>
    </row>
    <row r="21" spans="1:11" s="2" customFormat="1">
      <c r="A21" s="11"/>
      <c r="B21" s="12" t="s">
        <v>29</v>
      </c>
      <c r="C21" s="48">
        <f>SUM(C8,C11,C18,C20,C16)</f>
        <v>4978422.49</v>
      </c>
      <c r="D21" s="48">
        <f t="shared" ref="D21:K21" si="14">SUM(D8,D11,D18,D20,D16)</f>
        <v>0</v>
      </c>
      <c r="E21" s="48">
        <f t="shared" si="14"/>
        <v>322724</v>
      </c>
      <c r="F21" s="48">
        <f t="shared" si="14"/>
        <v>0</v>
      </c>
      <c r="G21" s="48">
        <f t="shared" si="14"/>
        <v>322724</v>
      </c>
      <c r="H21" s="48">
        <f t="shared" si="14"/>
        <v>0</v>
      </c>
      <c r="I21" s="48">
        <f t="shared" si="14"/>
        <v>5301146.49</v>
      </c>
      <c r="J21" s="48">
        <f t="shared" si="14"/>
        <v>8233761.9999999991</v>
      </c>
      <c r="K21" s="48">
        <f t="shared" si="14"/>
        <v>8280889.6799999988</v>
      </c>
    </row>
    <row r="22" spans="1:11" s="2" customFormat="1">
      <c r="A22" s="13">
        <v>1</v>
      </c>
      <c r="B22" s="14" t="s">
        <v>43</v>
      </c>
      <c r="C22" s="50">
        <v>1291751.3</v>
      </c>
      <c r="D22" s="50">
        <v>0</v>
      </c>
      <c r="E22" s="50">
        <v>107200.15</v>
      </c>
      <c r="F22" s="50">
        <v>0</v>
      </c>
      <c r="G22" s="50">
        <f>D22+E22+F22</f>
        <v>107200.15</v>
      </c>
      <c r="H22" s="50">
        <v>0</v>
      </c>
      <c r="I22" s="47">
        <f t="shared" ref="I22:I23" si="15">SUM(C22+G22-H22)</f>
        <v>1398951.45</v>
      </c>
      <c r="J22" s="50">
        <v>0</v>
      </c>
      <c r="K22" s="47">
        <f>'Aktywa trwałe'!L23-Umorzenie!I22</f>
        <v>0</v>
      </c>
    </row>
    <row r="23" spans="1:11" s="2" customFormat="1">
      <c r="A23" s="6">
        <v>2</v>
      </c>
      <c r="B23" s="15" t="s">
        <v>26</v>
      </c>
      <c r="C23" s="47">
        <v>21570.19</v>
      </c>
      <c r="D23" s="47">
        <v>0</v>
      </c>
      <c r="E23" s="47">
        <v>1107</v>
      </c>
      <c r="F23" s="47">
        <v>0</v>
      </c>
      <c r="G23" s="47">
        <f t="shared" ref="G23" si="16">SUM(D23:F23)</f>
        <v>1107</v>
      </c>
      <c r="H23" s="47">
        <v>0</v>
      </c>
      <c r="I23" s="47">
        <f t="shared" si="15"/>
        <v>22677.19</v>
      </c>
      <c r="J23" s="47">
        <f>SUM('Aktywa trwałe'!C24-Umorzenie!C23)</f>
        <v>0</v>
      </c>
      <c r="K23" s="47">
        <f>'Aktywa trwałe'!L24-Umorzenie!I23</f>
        <v>0</v>
      </c>
    </row>
    <row r="24" spans="1:11" s="2" customFormat="1">
      <c r="A24" s="11" t="s">
        <v>15</v>
      </c>
      <c r="B24" s="11"/>
      <c r="C24" s="48"/>
      <c r="D24" s="48"/>
      <c r="E24" s="48"/>
      <c r="F24" s="48"/>
      <c r="G24" s="48"/>
      <c r="H24" s="48"/>
      <c r="I24" s="48"/>
      <c r="J24" s="48"/>
      <c r="K24" s="48"/>
    </row>
    <row r="25" spans="1:11" s="2" customFormat="1">
      <c r="A25" s="6">
        <v>3</v>
      </c>
      <c r="B25" s="15" t="s">
        <v>27</v>
      </c>
      <c r="C25" s="47">
        <v>225750.98</v>
      </c>
      <c r="D25" s="47">
        <v>0</v>
      </c>
      <c r="E25" s="47">
        <v>47460.11</v>
      </c>
      <c r="F25" s="47">
        <v>0</v>
      </c>
      <c r="G25" s="47">
        <f t="shared" ref="G25" si="17">SUM(D25:F25)</f>
        <v>47460.11</v>
      </c>
      <c r="H25" s="47">
        <v>0</v>
      </c>
      <c r="I25" s="47">
        <f t="shared" ref="I25" si="18">SUM(C25+G25-H25)</f>
        <v>273211.09000000003</v>
      </c>
      <c r="J25" s="47">
        <f>SUM('Aktywa trwałe'!C26-Umorzenie!C25)</f>
        <v>0</v>
      </c>
      <c r="K25" s="47">
        <f>'Aktywa trwałe'!L26-Umorzenie!I25</f>
        <v>0</v>
      </c>
    </row>
    <row r="26" spans="1:11" s="2" customFormat="1">
      <c r="A26" s="11"/>
      <c r="B26" s="11"/>
      <c r="C26" s="48"/>
      <c r="D26" s="48"/>
      <c r="E26" s="48"/>
      <c r="F26" s="48"/>
      <c r="G26" s="48"/>
      <c r="H26" s="48"/>
      <c r="I26" s="48"/>
      <c r="J26" s="48"/>
      <c r="K26" s="48"/>
    </row>
    <row r="27" spans="1:11" s="2" customFormat="1">
      <c r="A27" s="6"/>
      <c r="B27" s="15" t="s">
        <v>28</v>
      </c>
      <c r="C27" s="52">
        <f>SUM(C21,C23,C25,C22)</f>
        <v>6517494.9600000009</v>
      </c>
      <c r="D27" s="52">
        <f t="shared" ref="D27:K27" si="19">SUM(D21,D23,D25,D22)</f>
        <v>0</v>
      </c>
      <c r="E27" s="52">
        <f t="shared" si="19"/>
        <v>478491.26</v>
      </c>
      <c r="F27" s="52">
        <f t="shared" si="19"/>
        <v>0</v>
      </c>
      <c r="G27" s="52">
        <f t="shared" si="19"/>
        <v>478491.26</v>
      </c>
      <c r="H27" s="52">
        <f t="shared" si="19"/>
        <v>0</v>
      </c>
      <c r="I27" s="52">
        <f t="shared" si="19"/>
        <v>6995986.2200000007</v>
      </c>
      <c r="J27" s="52">
        <f t="shared" si="19"/>
        <v>8233761.9999999991</v>
      </c>
      <c r="K27" s="52">
        <f t="shared" si="19"/>
        <v>8280889.6799999988</v>
      </c>
    </row>
    <row r="28" spans="1:11" ht="21.75" customHeight="1"/>
  </sheetData>
  <mergeCells count="8">
    <mergeCell ref="H4:H5"/>
    <mergeCell ref="I4:I5"/>
    <mergeCell ref="J4:K4"/>
    <mergeCell ref="A4:A5"/>
    <mergeCell ref="B4:B5"/>
    <mergeCell ref="C4:C5"/>
    <mergeCell ref="D4:F4"/>
    <mergeCell ref="G4:G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2022-05-11T07:30:27Z</dcterms:modified>
</cp:coreProperties>
</file>